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5480" windowHeight="7170" activeTab="0"/>
  </bookViews>
  <sheets>
    <sheet name="Sheet1" sheetId="1" r:id="rId1"/>
  </sheets>
  <externalReferences>
    <externalReference r:id="rId4"/>
    <externalReference r:id="rId5"/>
  </externalReferences>
  <definedNames>
    <definedName name="_xlnm.Print_Area" localSheetId="0">'Sheet1'!$A$1:$L$128</definedName>
  </definedNames>
  <calcPr fullCalcOnLoad="1"/>
</workbook>
</file>

<file path=xl/sharedStrings.xml><?xml version="1.0" encoding="utf-8"?>
<sst xmlns="http://schemas.openxmlformats.org/spreadsheetml/2006/main" count="153" uniqueCount="126">
  <si>
    <t>NEHA INTERNATIONAL LIMITED</t>
  </si>
  <si>
    <t>Building No. 6-3-1090/A/12&amp;13, 501, Manbhum Jade Towers</t>
  </si>
  <si>
    <t>Rajbhavan Road, Somajiguda, Hyderabad - 500082</t>
  </si>
  <si>
    <t>Year Ended</t>
  </si>
  <si>
    <t>31.12.2010</t>
  </si>
  <si>
    <t>31.12.2009</t>
  </si>
  <si>
    <t>30.06.2010</t>
  </si>
  <si>
    <t>Particulars</t>
  </si>
  <si>
    <t>b.   Consumption of Raw Materials</t>
  </si>
  <si>
    <t>UNAUDITED FINANCIAL RESULTS (PROVISIONAL) FOR THE QUARTER ENDED 31ST DECEMBER 2010</t>
  </si>
  <si>
    <t>(Rs.in lakhs)</t>
  </si>
  <si>
    <t>STAND ALONE</t>
  </si>
  <si>
    <t>CONSOLIDATED</t>
  </si>
  <si>
    <t xml:space="preserve"> Quarter Ended</t>
  </si>
  <si>
    <t xml:space="preserve">                 Year to date</t>
  </si>
  <si>
    <t>Quarter Ended</t>
  </si>
  <si>
    <t>Unaudited</t>
  </si>
  <si>
    <t>Audited</t>
  </si>
  <si>
    <t>1.   (a) Net Sales/ Income from Operation</t>
  </si>
  <si>
    <t xml:space="preserve">      (b) Other Operating Income</t>
  </si>
  <si>
    <t xml:space="preserve">      (c)  Total income </t>
  </si>
  <si>
    <t>2.  Expenditure:</t>
  </si>
  <si>
    <t>a.   (Increase)/decrease in stock and work in progress</t>
  </si>
  <si>
    <t xml:space="preserve">c.   Purchase of  traded goods </t>
  </si>
  <si>
    <t>d.   Employees Cost</t>
  </si>
  <si>
    <t>e.   Depreciation</t>
  </si>
  <si>
    <t>f.   Selling/traded goods Expenses</t>
  </si>
  <si>
    <t>g.    Other Expenditure</t>
  </si>
  <si>
    <t>h.  Total Expenditure</t>
  </si>
  <si>
    <t>3. Profit from operations before other income, interest and Exceptional Items (1-2)</t>
  </si>
  <si>
    <t>4. Other Income</t>
  </si>
  <si>
    <t>5. Profit before Interest and Exceptional Items (3+4)</t>
  </si>
  <si>
    <t>6.   Interest  &amp; other finance charges</t>
  </si>
  <si>
    <t>7. Profit after Interest but before ExceptionaI tems (5-6)</t>
  </si>
  <si>
    <t>8. Exceptional Items</t>
  </si>
  <si>
    <t>9. Profit (+)/Loss (-) from Ordinary activities before tax (7+8)</t>
  </si>
  <si>
    <t>10. Incoome Tax Expense (Net of MAT Credit)</t>
  </si>
  <si>
    <t>11. Net Profit (+)/Loss (-) from Ordinary Activities after tax (9-10)</t>
  </si>
  <si>
    <t>12. Extraordinary items :</t>
  </si>
  <si>
    <t>13. Net Profit (+)/Loss (-) for the period (11-12)</t>
  </si>
  <si>
    <t>14 Less Minority Interest</t>
  </si>
  <si>
    <t>15 Net Profit (+)/ Loss(-) after Minority interest (13-14)</t>
  </si>
  <si>
    <t>16. Paid-up equity share capital (Paid up value Rs. 10/- per share)</t>
  </si>
  <si>
    <t>17. Reserves excluding Revaluation Reserves as per balance sheet of previous accounting year</t>
  </si>
  <si>
    <t>-</t>
  </si>
  <si>
    <t>18. Earning Per Share (EPS)</t>
  </si>
  <si>
    <t xml:space="preserve">       a) Basic EPS before Extraordinary items for the period, for the year to date and for the previous year (not to be annualized) </t>
  </si>
  <si>
    <t xml:space="preserve">       b) Basic EPS after Extraordinary items for the period, for the year to date and for the prevous year (not to be annualized)</t>
  </si>
  <si>
    <t xml:space="preserve">       c) Dilluted EPS after Extraordinary items for the period, for the year to date and for the prevous year (not to be annualized)</t>
  </si>
  <si>
    <t xml:space="preserve">       d) Cash  EPS </t>
  </si>
  <si>
    <t>19. Public Share holding:</t>
  </si>
  <si>
    <t xml:space="preserve">                                -  No. of Shares</t>
  </si>
  <si>
    <t xml:space="preserve">                                - Percentage of Shareholding</t>
  </si>
  <si>
    <t>20. Promotors and Promotors group shareholding</t>
  </si>
  <si>
    <t>a) Pledged/Encumbered</t>
  </si>
  <si>
    <t>- Number of shares</t>
  </si>
  <si>
    <t>300000</t>
  </si>
  <si>
    <t>Nil</t>
  </si>
  <si>
    <t>- Percentage of shares (as a % of the total shareholding of</t>
  </si>
  <si>
    <t>promoter and promoter group)</t>
  </si>
  <si>
    <t>- Percentage of shares (as a% of the total share capital of the</t>
  </si>
  <si>
    <t>company)</t>
  </si>
  <si>
    <t>0.00%</t>
  </si>
  <si>
    <t>b) Non-encumbered</t>
  </si>
  <si>
    <t>- Number of Shares</t>
  </si>
  <si>
    <t>- Percentage of shares (as a% of the total shareholding of</t>
  </si>
  <si>
    <t>- Percentage of shares (as a % of the total share capital of the</t>
  </si>
  <si>
    <t>Segment Reporting:</t>
  </si>
  <si>
    <t>Segment Revenue</t>
  </si>
  <si>
    <t>1) Income from Each Segment</t>
  </si>
  <si>
    <t xml:space="preserve">  ---  Growing of cut roses</t>
  </si>
  <si>
    <t xml:space="preserve">  ---  Trading</t>
  </si>
  <si>
    <t xml:space="preserve">       Total Amount</t>
  </si>
  <si>
    <t>2) Segment Result</t>
  </si>
  <si>
    <t>Profit before Interest and Tax</t>
  </si>
  <si>
    <t>Less: Interest</t>
  </si>
  <si>
    <t>Less: Provision for Taxation</t>
  </si>
  <si>
    <t>Total Profit/ (Loss) after tax</t>
  </si>
  <si>
    <t>3) Capital Employed</t>
  </si>
  <si>
    <t xml:space="preserve">Note :    1) The above results were reviewed by the audit committee and taken on record by Board of Directors  at their meeting held on 12.02.2011 and will be subjected to limited review </t>
  </si>
  <si>
    <t xml:space="preserve">                    by the Statutory Auditors of the company.</t>
  </si>
  <si>
    <t xml:space="preserve">              2) The financial statements are prepared in accordance with the principles and procedures for the preparation and presentation of consolidated financial statements as set out in the Accounting </t>
  </si>
  <si>
    <t xml:space="preserve">                    Standard on consolidated Financial   Statements mandated by the Companies (Accounting Standard ) Rules, 2006, the provisions of the Companies Act, 1956, and guidelines issue by the SEBI. The </t>
  </si>
  <si>
    <t xml:space="preserve">                   financial statements of the parent company and its subsidiaries have been consolidated as per Accounting Standard issued by the Institute of Chartered Accountants of India.</t>
  </si>
  <si>
    <t xml:space="preserve">                 raised an amount of Rs.3.14 crore which has been utllised for investment in WOS abroad and other corporate purposes.In the same meeting 1.85 lakh shares were issued to employees as per NEHA ESOP 2007</t>
  </si>
  <si>
    <t xml:space="preserve">                 subsequent to receipt of exercise price of Rs 20 each</t>
  </si>
  <si>
    <t xml:space="preserve">             5) Stand alone results are available at the company's website 'www.nehainternational.com' and also at BSE web site 'www.bseindia.com'. </t>
  </si>
  <si>
    <t xml:space="preserve">             6) Status of investors grievances for the quarter ended 31st  December 2010 :   Opening - NIL, Received during the quarter- 1 , Closing - NIL</t>
  </si>
  <si>
    <t xml:space="preserve">             7) The Company's Accounting year is from 01.07.2010 to 30.06.2011.</t>
  </si>
  <si>
    <t xml:space="preserve">             8) Income from Agriculture operations will be reflected in the last quarter  of the finanncial year 2010-11.</t>
  </si>
  <si>
    <t>(Amount : Rs. In Lakhs)</t>
  </si>
  <si>
    <t xml:space="preserve">                           Particulars</t>
  </si>
  <si>
    <t>Stand Alone</t>
  </si>
  <si>
    <t>Consolidated</t>
  </si>
  <si>
    <t>Shareholders Funds:</t>
  </si>
  <si>
    <t xml:space="preserve">  Capital</t>
  </si>
  <si>
    <t xml:space="preserve">  Share Warrants Application Money</t>
  </si>
  <si>
    <t xml:space="preserve">  Reserves and Surplus</t>
  </si>
  <si>
    <t>Loan Funds:</t>
  </si>
  <si>
    <t xml:space="preserve">  Secured Loans</t>
  </si>
  <si>
    <t xml:space="preserve">  Unsecured Loans</t>
  </si>
  <si>
    <t xml:space="preserve">Deferred Tax Liability </t>
  </si>
  <si>
    <t xml:space="preserve">   Total </t>
  </si>
  <si>
    <t>Fixed Assets</t>
  </si>
  <si>
    <t>Intangible Assets, Good will</t>
  </si>
  <si>
    <t>Investments</t>
  </si>
  <si>
    <t>Current Assets, Loand and Advances:</t>
  </si>
  <si>
    <t>Inventories</t>
  </si>
  <si>
    <t>Sundry Debtors</t>
  </si>
  <si>
    <t>Cash and Bank Balances</t>
  </si>
  <si>
    <t>Loans and Advances</t>
  </si>
  <si>
    <t>Less: Current Liabilities and Provisions</t>
  </si>
  <si>
    <t>Net Current Assets</t>
  </si>
  <si>
    <t xml:space="preserve">Miscellaneous Expenditure </t>
  </si>
  <si>
    <t xml:space="preserve">                                                                                 By Order of the Board</t>
  </si>
  <si>
    <t>Place: Hyderabad</t>
  </si>
  <si>
    <t xml:space="preserve">                                 For Neha International Limited</t>
  </si>
  <si>
    <t>Date: 12.02.2011</t>
  </si>
  <si>
    <t xml:space="preserve">                                    G.Vinod Reddy</t>
  </si>
  <si>
    <t xml:space="preserve">                                 Chairman &amp; Managing Director</t>
  </si>
  <si>
    <t xml:space="preserve">             3) The consolidated financial statement represents the consolidated figures of the company's and its subsidiaries operations. The company has consolidated its holdings in subsidiaries. Hence it is reflected in the performance</t>
  </si>
  <si>
    <t xml:space="preserve">                of the company in the period under review.</t>
  </si>
  <si>
    <t xml:space="preserve">             9) During the quarter, the company has acquired 49.99% stake in M.s Oromia Wonders PLC through its wholly owned subsidiary M/s Globeagro Holdings</t>
  </si>
  <si>
    <t xml:space="preserve">            10) Figures of previous period have been re-arranged/restated whenever necessary. </t>
  </si>
  <si>
    <t xml:space="preserve">             4) During the period the company has allotted 8.4 lakh shares to promoters and others subsequent to conversion of share warrants at the meeting held on 29th October 2010 and has </t>
  </si>
  <si>
    <t xml:space="preserve">            11) Statement of Assets and Liabilities as at 31.12.2010 is as under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</si>
</sst>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_(* #,##0_);_(* \(#,##0\);_(* &quot;-&quot;??_);_(@_)"/>
    <numFmt numFmtId="166" formatCode="0.00_);[Red]\(0.00\)"/>
    <numFmt numFmtId="167" formatCode="0_);[Red]\(0\)"/>
    <numFmt numFmtId="168" formatCode="0.0000_);[Red]\(0.0000\)"/>
  </numFmts>
  <fonts count="27">
    <font>
      <sz val="11"/>
      <color indexed="8"/>
      <name val="Calibri"/>
      <family val="2"/>
    </font>
    <font>
      <sz val="8"/>
      <name val="Arial"/>
      <family val="2"/>
    </font>
    <font>
      <b/>
      <sz val="8"/>
      <name val="Arial"/>
      <family val="2"/>
    </font>
    <font>
      <i/>
      <sz val="8"/>
      <name val="Arial"/>
      <family val="2"/>
    </font>
    <font>
      <sz val="8"/>
      <name val="Arial Narrow"/>
      <family val="2"/>
    </font>
    <font>
      <b/>
      <sz val="8"/>
      <name val="Arial Narrow"/>
      <family val="2"/>
    </font>
    <font>
      <b/>
      <sz val="8"/>
      <color indexed="10"/>
      <name val="Arial Narrow"/>
      <family val="2"/>
    </font>
    <font>
      <b/>
      <sz val="10"/>
      <color indexed="10"/>
      <name val="Arial"/>
      <family val="2"/>
    </font>
    <font>
      <b/>
      <sz val="8"/>
      <color indexed="10"/>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top/>
      <bottom/>
    </border>
    <border>
      <left style="medium"/>
      <right style="thin"/>
      <top/>
      <bottom/>
    </border>
    <border>
      <left style="thin"/>
      <right style="thin"/>
      <top/>
      <bottom/>
    </border>
    <border>
      <left/>
      <right style="medium"/>
      <top/>
      <bottom/>
    </border>
    <border>
      <left/>
      <right style="thin"/>
      <top/>
      <bottom/>
    </border>
    <border>
      <left style="medium"/>
      <right/>
      <top/>
      <bottom/>
    </border>
    <border>
      <left style="thin"/>
      <right/>
      <top/>
      <bottom style="thin"/>
    </border>
    <border>
      <left style="medium"/>
      <right/>
      <top/>
      <bottom style="medium"/>
    </border>
    <border>
      <left style="thin"/>
      <right style="thin"/>
      <top/>
      <bottom style="medium"/>
    </border>
    <border>
      <left/>
      <right style="thin"/>
      <top/>
      <bottom style="medium"/>
    </border>
    <border>
      <left/>
      <right style="medium"/>
      <top/>
      <bottom style="medium"/>
    </border>
    <border>
      <left style="thin"/>
      <right style="thin"/>
      <top style="thin"/>
      <bottom/>
    </border>
    <border>
      <left/>
      <right style="thin"/>
      <top style="thin"/>
      <bottom/>
    </border>
    <border>
      <left style="thin"/>
      <right style="thin"/>
      <top/>
      <bottom style="thin"/>
    </border>
    <border>
      <left/>
      <right style="thin"/>
      <top/>
      <bottom style="thin"/>
    </border>
    <border>
      <left style="thin"/>
      <right style="thin"/>
      <top style="thin"/>
      <bottom style="thin"/>
    </border>
    <border>
      <left/>
      <right style="thin"/>
      <top style="thin"/>
      <bottom style="thin"/>
    </border>
    <border>
      <left style="thin"/>
      <right style="thin"/>
      <top style="thin"/>
      <bottom style="double"/>
    </border>
    <border>
      <left style="thin"/>
      <right/>
      <top style="thin"/>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
      <left/>
      <right/>
      <top/>
      <bottom style="thin"/>
    </border>
    <border>
      <left style="thin"/>
      <right style="medium"/>
      <top/>
      <bottom style="thin"/>
    </border>
    <border>
      <left style="medium"/>
      <right/>
      <top style="thin"/>
      <bottom style="thin"/>
    </border>
    <border>
      <left/>
      <right style="medium"/>
      <top style="thin"/>
      <bottom style="thin"/>
    </border>
    <border>
      <left style="medium"/>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24" fillId="0" borderId="9" applyNumberFormat="0" applyFill="0" applyAlignment="0" applyProtection="0"/>
    <xf numFmtId="0" fontId="22" fillId="0" borderId="0" applyNumberFormat="0" applyFill="0" applyBorder="0" applyAlignment="0" applyProtection="0"/>
  </cellStyleXfs>
  <cellXfs count="142">
    <xf numFmtId="0" fontId="0" fillId="0" borderId="0" xfId="0" applyAlignment="1">
      <alignment/>
    </xf>
    <xf numFmtId="0" fontId="1" fillId="0" borderId="0" xfId="0" applyFont="1" applyAlignment="1">
      <alignment/>
    </xf>
    <xf numFmtId="0" fontId="2" fillId="0" borderId="0" xfId="0" applyFont="1" applyAlignment="1">
      <alignment/>
    </xf>
    <xf numFmtId="1" fontId="1" fillId="0" borderId="0" xfId="0" applyNumberFormat="1" applyFont="1" applyAlignment="1">
      <alignment/>
    </xf>
    <xf numFmtId="166" fontId="1" fillId="0" borderId="0" xfId="0" applyNumberFormat="1" applyFont="1" applyAlignment="1">
      <alignment/>
    </xf>
    <xf numFmtId="2" fontId="1" fillId="0" borderId="0" xfId="0" applyNumberFormat="1" applyFont="1" applyAlignment="1">
      <alignment/>
    </xf>
    <xf numFmtId="0" fontId="5" fillId="0" borderId="10" xfId="0" applyFont="1" applyFill="1" applyBorder="1" applyAlignment="1">
      <alignment/>
    </xf>
    <xf numFmtId="166" fontId="2" fillId="0" borderId="0" xfId="0" applyNumberFormat="1" applyFont="1" applyAlignment="1">
      <alignment/>
    </xf>
    <xf numFmtId="0" fontId="4" fillId="0" borderId="10" xfId="0" applyFont="1" applyFill="1" applyBorder="1" applyAlignment="1">
      <alignment/>
    </xf>
    <xf numFmtId="165" fontId="1" fillId="0" borderId="11" xfId="42" applyNumberFormat="1" applyFont="1" applyFill="1" applyBorder="1" applyAlignment="1">
      <alignment horizontal="center"/>
    </xf>
    <xf numFmtId="165" fontId="1" fillId="0" borderId="10" xfId="42" applyNumberFormat="1" applyFont="1" applyFill="1" applyBorder="1" applyAlignment="1">
      <alignment horizontal="center"/>
    </xf>
    <xf numFmtId="165" fontId="1" fillId="0" borderId="12" xfId="42" applyNumberFormat="1" applyFont="1" applyFill="1" applyBorder="1" applyAlignment="1">
      <alignment horizontal="center"/>
    </xf>
    <xf numFmtId="165" fontId="1" fillId="0" borderId="13" xfId="42" applyNumberFormat="1" applyFont="1" applyFill="1" applyBorder="1" applyAlignment="1">
      <alignment horizontal="center"/>
    </xf>
    <xf numFmtId="165" fontId="1" fillId="0" borderId="14" xfId="42" applyNumberFormat="1" applyFont="1" applyFill="1" applyBorder="1" applyAlignment="1">
      <alignment horizontal="center"/>
    </xf>
    <xf numFmtId="10" fontId="1" fillId="0" borderId="15" xfId="57" applyNumberFormat="1" applyFont="1" applyFill="1" applyBorder="1" applyAlignment="1">
      <alignment horizontal="center"/>
    </xf>
    <xf numFmtId="10" fontId="1" fillId="0" borderId="10" xfId="57" applyNumberFormat="1" applyFont="1" applyFill="1" applyBorder="1" applyAlignment="1">
      <alignment horizontal="center"/>
    </xf>
    <xf numFmtId="10" fontId="1" fillId="0" borderId="12" xfId="57" applyNumberFormat="1" applyFont="1" applyFill="1" applyBorder="1" applyAlignment="1">
      <alignment horizontal="center"/>
    </xf>
    <xf numFmtId="10" fontId="1" fillId="0" borderId="13" xfId="57" applyNumberFormat="1" applyFont="1" applyFill="1" applyBorder="1" applyAlignment="1">
      <alignment horizontal="center"/>
    </xf>
    <xf numFmtId="10" fontId="1" fillId="0" borderId="14" xfId="57" applyNumberFormat="1" applyFont="1" applyFill="1" applyBorder="1" applyAlignment="1">
      <alignment horizontal="center"/>
    </xf>
    <xf numFmtId="167" fontId="1" fillId="0" borderId="11" xfId="0" applyNumberFormat="1" applyFont="1" applyFill="1" applyBorder="1" applyAlignment="1">
      <alignment horizontal="center"/>
    </xf>
    <xf numFmtId="167" fontId="1" fillId="0" borderId="10" xfId="0" applyNumberFormat="1" applyFont="1" applyFill="1" applyBorder="1" applyAlignment="1">
      <alignment horizontal="center"/>
    </xf>
    <xf numFmtId="167" fontId="1" fillId="0" borderId="12" xfId="0" applyNumberFormat="1" applyFont="1" applyFill="1" applyBorder="1" applyAlignment="1">
      <alignment horizontal="center"/>
    </xf>
    <xf numFmtId="167" fontId="1" fillId="0" borderId="14" xfId="0" applyNumberFormat="1" applyFont="1" applyFill="1" applyBorder="1" applyAlignment="1">
      <alignment horizontal="center"/>
    </xf>
    <xf numFmtId="167" fontId="1" fillId="0" borderId="13" xfId="0" applyNumberFormat="1" applyFont="1" applyFill="1" applyBorder="1" applyAlignment="1">
      <alignment horizontal="center"/>
    </xf>
    <xf numFmtId="168" fontId="1" fillId="0" borderId="13"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167" fontId="1" fillId="0" borderId="15" xfId="0" applyNumberFormat="1" applyFont="1" applyFill="1" applyBorder="1" applyAlignment="1">
      <alignment horizontal="center"/>
    </xf>
    <xf numFmtId="165" fontId="1" fillId="0" borderId="15" xfId="42" applyNumberFormat="1" applyFont="1" applyFill="1" applyBorder="1" applyAlignment="1">
      <alignment horizontal="center"/>
    </xf>
    <xf numFmtId="10" fontId="1" fillId="0" borderId="15" xfId="0" applyNumberFormat="1" applyFont="1" applyFill="1" applyBorder="1" applyAlignment="1">
      <alignment horizontal="center"/>
    </xf>
    <xf numFmtId="9" fontId="1" fillId="0" borderId="12" xfId="57" applyFont="1" applyFill="1" applyBorder="1" applyAlignment="1">
      <alignment horizontal="center"/>
    </xf>
    <xf numFmtId="9" fontId="1" fillId="0" borderId="14" xfId="57" applyFont="1" applyFill="1" applyBorder="1" applyAlignment="1">
      <alignment horizontal="center"/>
    </xf>
    <xf numFmtId="166" fontId="1" fillId="0" borderId="13" xfId="0" applyNumberFormat="1" applyFont="1" applyFill="1" applyBorder="1" applyAlignment="1">
      <alignment horizontal="center"/>
    </xf>
    <xf numFmtId="10" fontId="1" fillId="0" borderId="11" xfId="0" applyNumberFormat="1" applyFont="1" applyFill="1" applyBorder="1" applyAlignment="1">
      <alignment horizontal="center"/>
    </xf>
    <xf numFmtId="10" fontId="1" fillId="0" borderId="12" xfId="0" applyNumberFormat="1" applyFont="1" applyFill="1" applyBorder="1" applyAlignment="1">
      <alignment horizontal="center"/>
    </xf>
    <xf numFmtId="10" fontId="1" fillId="0" borderId="14" xfId="0" applyNumberFormat="1" applyFont="1" applyFill="1" applyBorder="1" applyAlignment="1">
      <alignment horizontal="center"/>
    </xf>
    <xf numFmtId="0" fontId="4" fillId="0" borderId="16" xfId="0" applyFont="1" applyFill="1" applyBorder="1" applyAlignment="1">
      <alignment/>
    </xf>
    <xf numFmtId="10" fontId="1" fillId="0" borderId="17" xfId="57" applyNumberFormat="1" applyFont="1" applyFill="1" applyBorder="1" applyAlignment="1">
      <alignment horizontal="center"/>
    </xf>
    <xf numFmtId="10" fontId="1" fillId="0" borderId="18" xfId="57" applyNumberFormat="1" applyFont="1" applyFill="1" applyBorder="1" applyAlignment="1">
      <alignment horizontal="center"/>
    </xf>
    <xf numFmtId="10" fontId="1" fillId="0" borderId="19" xfId="57" applyNumberFormat="1" applyFont="1" applyFill="1" applyBorder="1" applyAlignment="1">
      <alignment horizontal="center"/>
    </xf>
    <xf numFmtId="10" fontId="1" fillId="0" borderId="20" xfId="57" applyNumberFormat="1" applyFont="1" applyFill="1" applyBorder="1" applyAlignment="1">
      <alignment horizontal="center"/>
    </xf>
    <xf numFmtId="10" fontId="1" fillId="0" borderId="18" xfId="57" applyNumberFormat="1" applyFont="1" applyBorder="1" applyAlignment="1">
      <alignment horizontal="center"/>
    </xf>
    <xf numFmtId="10" fontId="1" fillId="0" borderId="19" xfId="57" applyNumberFormat="1" applyFont="1" applyBorder="1" applyAlignment="1">
      <alignment horizontal="center"/>
    </xf>
    <xf numFmtId="10" fontId="1" fillId="0" borderId="20" xfId="57" applyNumberFormat="1" applyFont="1" applyBorder="1" applyAlignment="1">
      <alignment horizontal="center"/>
    </xf>
    <xf numFmtId="0" fontId="2" fillId="0" borderId="0" xfId="0" applyFont="1" applyBorder="1" applyAlignment="1">
      <alignment horizontal="left" vertical="center" wrapText="1"/>
    </xf>
    <xf numFmtId="0" fontId="1" fillId="0" borderId="0" xfId="0" applyFont="1" applyBorder="1" applyAlignment="1">
      <alignment/>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1" fillId="0" borderId="22" xfId="0" applyFont="1" applyBorder="1" applyAlignment="1">
      <alignment/>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1" fillId="0" borderId="14" xfId="0" applyFont="1" applyBorder="1" applyAlignment="1">
      <alignment/>
    </xf>
    <xf numFmtId="0" fontId="1" fillId="0" borderId="12" xfId="0" applyFont="1" applyBorder="1" applyAlignment="1">
      <alignment horizontal="left" vertical="center" wrapText="1"/>
    </xf>
    <xf numFmtId="43" fontId="1" fillId="0" borderId="14" xfId="42" applyNumberFormat="1" applyFont="1" applyBorder="1" applyAlignment="1">
      <alignment horizontal="left" vertical="center" wrapText="1"/>
    </xf>
    <xf numFmtId="43" fontId="1" fillId="0" borderId="14" xfId="42" applyNumberFormat="1" applyFont="1" applyBorder="1" applyAlignment="1">
      <alignment/>
    </xf>
    <xf numFmtId="43" fontId="2" fillId="0" borderId="14" xfId="42" applyNumberFormat="1" applyFont="1" applyBorder="1" applyAlignment="1">
      <alignment horizontal="left" vertical="center" wrapText="1"/>
    </xf>
    <xf numFmtId="43" fontId="2" fillId="0" borderId="14" xfId="42" applyNumberFormat="1" applyFont="1" applyBorder="1" applyAlignment="1">
      <alignment/>
    </xf>
    <xf numFmtId="43" fontId="1" fillId="0" borderId="14" xfId="42" applyNumberFormat="1" applyFont="1" applyFill="1" applyBorder="1" applyAlignment="1">
      <alignment horizontal="left" vertical="center" wrapText="1"/>
    </xf>
    <xf numFmtId="43" fontId="1" fillId="0" borderId="14" xfId="42" applyNumberFormat="1" applyFont="1" applyFill="1" applyBorder="1" applyAlignment="1">
      <alignment/>
    </xf>
    <xf numFmtId="0" fontId="2" fillId="0" borderId="23" xfId="0" applyFont="1" applyBorder="1" applyAlignment="1">
      <alignment horizontal="left" vertical="center" wrapText="1"/>
    </xf>
    <xf numFmtId="43" fontId="2" fillId="0" borderId="24" xfId="42" applyNumberFormat="1" applyFont="1" applyBorder="1" applyAlignment="1">
      <alignment horizontal="left" vertical="center" wrapText="1"/>
    </xf>
    <xf numFmtId="43" fontId="1" fillId="0" borderId="24" xfId="42" applyNumberFormat="1" applyFont="1" applyBorder="1" applyAlignment="1">
      <alignment/>
    </xf>
    <xf numFmtId="0" fontId="4" fillId="0" borderId="0" xfId="0" applyFont="1" applyAlignment="1">
      <alignment/>
    </xf>
    <xf numFmtId="0" fontId="6" fillId="0" borderId="0" xfId="0" applyFont="1" applyAlignment="1">
      <alignment horizontal="left"/>
    </xf>
    <xf numFmtId="0" fontId="6" fillId="0" borderId="0" xfId="0" applyFont="1" applyBorder="1" applyAlignment="1">
      <alignment/>
    </xf>
    <xf numFmtId="0" fontId="7" fillId="0" borderId="0" xfId="0" applyFont="1" applyAlignment="1">
      <alignment/>
    </xf>
    <xf numFmtId="0" fontId="4" fillId="0" borderId="0" xfId="0" applyFont="1" applyAlignment="1">
      <alignment horizontal="left"/>
    </xf>
    <xf numFmtId="0" fontId="4" fillId="0" borderId="0" xfId="0" applyFont="1" applyBorder="1" applyAlignment="1">
      <alignment/>
    </xf>
    <xf numFmtId="0" fontId="4" fillId="0" borderId="0" xfId="0" applyNumberFormat="1" applyFont="1" applyAlignment="1">
      <alignment/>
    </xf>
    <xf numFmtId="0" fontId="4"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8" fillId="0" borderId="0" xfId="0" applyFont="1" applyFill="1" applyAlignment="1">
      <alignment/>
    </xf>
    <xf numFmtId="0" fontId="6" fillId="0" borderId="0" xfId="0" applyFont="1" applyAlignment="1">
      <alignment/>
    </xf>
    <xf numFmtId="0" fontId="4" fillId="0" borderId="0" xfId="0" applyFont="1" applyFill="1" applyAlignment="1">
      <alignment horizontal="left"/>
    </xf>
    <xf numFmtId="0" fontId="5" fillId="0" borderId="25" xfId="0" applyFont="1" applyBorder="1" applyAlignment="1">
      <alignment horizontal="center"/>
    </xf>
    <xf numFmtId="0" fontId="5" fillId="0" borderId="26" xfId="0" applyFont="1" applyBorder="1" applyAlignment="1">
      <alignment horizontal="center"/>
    </xf>
    <xf numFmtId="0" fontId="4" fillId="0" borderId="12" xfId="0" applyFont="1" applyBorder="1" applyAlignment="1">
      <alignment/>
    </xf>
    <xf numFmtId="0" fontId="4" fillId="0" borderId="14" xfId="0" applyFont="1" applyBorder="1" applyAlignment="1">
      <alignment/>
    </xf>
    <xf numFmtId="43" fontId="4" fillId="0" borderId="14" xfId="42" applyNumberFormat="1" applyFont="1" applyBorder="1" applyAlignment="1">
      <alignment/>
    </xf>
    <xf numFmtId="0" fontId="5" fillId="0" borderId="12" xfId="0" applyFont="1" applyBorder="1" applyAlignment="1">
      <alignment/>
    </xf>
    <xf numFmtId="0" fontId="5" fillId="0" borderId="27" xfId="0" applyFont="1" applyBorder="1" applyAlignment="1">
      <alignment/>
    </xf>
    <xf numFmtId="43" fontId="5" fillId="0" borderId="27" xfId="42" applyNumberFormat="1" applyFont="1" applyBorder="1" applyAlignment="1">
      <alignment/>
    </xf>
    <xf numFmtId="0" fontId="4" fillId="0" borderId="23" xfId="0" applyFont="1" applyBorder="1" applyAlignment="1">
      <alignment/>
    </xf>
    <xf numFmtId="0" fontId="4" fillId="0" borderId="24" xfId="0" applyFont="1" applyBorder="1" applyAlignment="1">
      <alignment/>
    </xf>
    <xf numFmtId="0" fontId="9" fillId="0" borderId="0" xfId="0" applyFont="1" applyAlignment="1">
      <alignment/>
    </xf>
    <xf numFmtId="0" fontId="1" fillId="0" borderId="0" xfId="0" applyFont="1" applyAlignment="1">
      <alignment horizontal="justify" vertical="justify"/>
    </xf>
    <xf numFmtId="0" fontId="4" fillId="0" borderId="0" xfId="0" applyFont="1" applyAlignment="1">
      <alignment horizontal="center"/>
    </xf>
    <xf numFmtId="43" fontId="5" fillId="0" borderId="14" xfId="42" applyNumberFormat="1" applyFont="1" applyBorder="1" applyAlignment="1">
      <alignment/>
    </xf>
    <xf numFmtId="0" fontId="4" fillId="0" borderId="0" xfId="0" applyFont="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lignment/>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166" fontId="1" fillId="0" borderId="0" xfId="0" applyNumberFormat="1" applyFont="1" applyFill="1" applyAlignment="1">
      <alignment/>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2" fillId="0" borderId="0" xfId="0" applyFont="1" applyFill="1" applyBorder="1" applyAlignment="1">
      <alignment horizontal="center"/>
    </xf>
    <xf numFmtId="0" fontId="3" fillId="0" borderId="0" xfId="0" applyFont="1" applyFill="1" applyBorder="1" applyAlignment="1">
      <alignment horizontal="center"/>
    </xf>
    <xf numFmtId="0" fontId="1" fillId="0" borderId="28" xfId="0" applyFont="1" applyFill="1" applyBorder="1" applyAlignment="1">
      <alignment horizontal="center"/>
    </xf>
    <xf numFmtId="0" fontId="2" fillId="0" borderId="29" xfId="0" applyFont="1" applyFill="1" applyBorder="1" applyAlignment="1">
      <alignment horizontal="right"/>
    </xf>
    <xf numFmtId="0" fontId="2" fillId="0" borderId="30" xfId="0" applyFont="1" applyFill="1" applyBorder="1" applyAlignment="1">
      <alignment horizontal="right"/>
    </xf>
    <xf numFmtId="0" fontId="2" fillId="0" borderId="30" xfId="0" applyFont="1" applyFill="1" applyBorder="1" applyAlignment="1">
      <alignment horizontal="right"/>
    </xf>
    <xf numFmtId="0" fontId="1" fillId="0" borderId="31" xfId="0" applyFont="1" applyFill="1" applyBorder="1" applyAlignment="1">
      <alignment/>
    </xf>
    <xf numFmtId="0" fontId="1" fillId="0" borderId="29" xfId="0" applyFont="1" applyFill="1" applyBorder="1" applyAlignment="1">
      <alignment/>
    </xf>
    <xf numFmtId="0" fontId="2" fillId="0" borderId="30" xfId="0" applyFont="1" applyFill="1" applyBorder="1" applyAlignment="1">
      <alignment/>
    </xf>
    <xf numFmtId="0" fontId="1" fillId="0" borderId="10" xfId="0" applyFont="1" applyFill="1" applyBorder="1" applyAlignment="1">
      <alignment/>
    </xf>
    <xf numFmtId="0" fontId="1" fillId="0" borderId="32" xfId="0" applyFont="1" applyFill="1" applyBorder="1" applyAlignment="1">
      <alignment horizontal="center"/>
    </xf>
    <xf numFmtId="0" fontId="1" fillId="0" borderId="24" xfId="0" applyFont="1" applyFill="1" applyBorder="1" applyAlignment="1">
      <alignment horizontal="center"/>
    </xf>
    <xf numFmtId="0" fontId="1" fillId="0" borderId="33" xfId="0" applyFont="1" applyFill="1" applyBorder="1" applyAlignment="1">
      <alignment horizontal="left"/>
    </xf>
    <xf numFmtId="0" fontId="1" fillId="0" borderId="33" xfId="0" applyFont="1" applyFill="1" applyBorder="1" applyAlignment="1">
      <alignment horizontal="center"/>
    </xf>
    <xf numFmtId="0" fontId="1" fillId="0" borderId="34" xfId="0" applyFont="1" applyFill="1" applyBorder="1" applyAlignment="1">
      <alignment horizontal="center"/>
    </xf>
    <xf numFmtId="0" fontId="1" fillId="0" borderId="16" xfId="0" applyFont="1" applyFill="1" applyBorder="1" applyAlignment="1">
      <alignment/>
    </xf>
    <xf numFmtId="0" fontId="1" fillId="0" borderId="35"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36" xfId="0" applyFont="1" applyFill="1" applyBorder="1" applyAlignment="1">
      <alignment horizontal="center"/>
    </xf>
    <xf numFmtId="166" fontId="1" fillId="0" borderId="37" xfId="0" applyNumberFormat="1" applyFont="1" applyFill="1" applyBorder="1" applyAlignment="1">
      <alignment horizontal="center"/>
    </xf>
    <xf numFmtId="166" fontId="1" fillId="0" borderId="21" xfId="0" applyNumberFormat="1" applyFont="1" applyFill="1" applyBorder="1" applyAlignment="1">
      <alignment horizontal="center"/>
    </xf>
    <xf numFmtId="166" fontId="1" fillId="0" borderId="12" xfId="0" applyNumberFormat="1" applyFont="1" applyFill="1" applyBorder="1" applyAlignment="1">
      <alignment horizontal="center"/>
    </xf>
    <xf numFmtId="166" fontId="1" fillId="0" borderId="14" xfId="0" applyNumberFormat="1" applyFont="1" applyFill="1" applyBorder="1" applyAlignment="1">
      <alignment horizontal="center"/>
    </xf>
    <xf numFmtId="166" fontId="1" fillId="0" borderId="11" xfId="0" applyNumberFormat="1" applyFont="1" applyFill="1" applyBorder="1" applyAlignment="1">
      <alignment horizontal="center"/>
    </xf>
    <xf numFmtId="0" fontId="5" fillId="0" borderId="10" xfId="0" applyFont="1" applyFill="1" applyBorder="1" applyAlignment="1">
      <alignment horizontal="left"/>
    </xf>
    <xf numFmtId="166" fontId="2" fillId="0" borderId="11" xfId="0" applyNumberFormat="1" applyFont="1" applyFill="1" applyBorder="1" applyAlignment="1">
      <alignment horizontal="center"/>
    </xf>
    <xf numFmtId="166" fontId="2" fillId="0" borderId="12" xfId="0" applyNumberFormat="1" applyFont="1" applyFill="1" applyBorder="1" applyAlignment="1">
      <alignment horizontal="center"/>
    </xf>
    <xf numFmtId="166" fontId="2" fillId="0" borderId="13" xfId="0" applyNumberFormat="1" applyFont="1" applyFill="1" applyBorder="1" applyAlignment="1">
      <alignment horizontal="center"/>
    </xf>
    <xf numFmtId="0" fontId="5" fillId="0" borderId="10" xfId="0" applyFont="1" applyFill="1" applyBorder="1" applyAlignment="1">
      <alignment vertical="justify"/>
    </xf>
    <xf numFmtId="0" fontId="4" fillId="0" borderId="10" xfId="0" applyFont="1" applyFill="1" applyBorder="1" applyAlignment="1">
      <alignment vertical="justify"/>
    </xf>
    <xf numFmtId="0" fontId="4" fillId="0" borderId="10" xfId="0" applyFont="1" applyFill="1" applyBorder="1" applyAlignment="1">
      <alignment horizontal="justify" vertical="center"/>
    </xf>
    <xf numFmtId="0" fontId="5" fillId="0" borderId="10" xfId="0" applyFont="1" applyFill="1" applyBorder="1" applyAlignment="1">
      <alignment horizontal="justify" vertical="center"/>
    </xf>
    <xf numFmtId="166" fontId="2" fillId="0" borderId="10" xfId="0" applyNumberFormat="1" applyFont="1" applyFill="1" applyBorder="1" applyAlignment="1">
      <alignment horizontal="center"/>
    </xf>
    <xf numFmtId="166" fontId="1" fillId="0" borderId="10" xfId="0" applyNumberFormat="1" applyFont="1" applyFill="1" applyBorder="1" applyAlignment="1">
      <alignment horizontal="center"/>
    </xf>
    <xf numFmtId="0" fontId="5" fillId="0" borderId="10" xfId="0" applyFont="1" applyFill="1" applyBorder="1" applyAlignment="1">
      <alignment horizontal="justify" vertical="justify"/>
    </xf>
    <xf numFmtId="0" fontId="4" fillId="0" borderId="10" xfId="0" applyFont="1" applyFill="1" applyBorder="1" applyAlignment="1">
      <alignment horizontal="justify" vertical="justify"/>
    </xf>
    <xf numFmtId="166" fontId="4" fillId="0" borderId="11" xfId="0" applyNumberFormat="1" applyFont="1" applyFill="1" applyBorder="1" applyAlignment="1">
      <alignment horizontal="center"/>
    </xf>
    <xf numFmtId="166" fontId="4" fillId="0" borderId="10" xfId="0" applyNumberFormat="1" applyFont="1" applyFill="1" applyBorder="1" applyAlignment="1">
      <alignment horizontal="center"/>
    </xf>
    <xf numFmtId="166" fontId="4" fillId="0" borderId="12" xfId="0" applyNumberFormat="1" applyFont="1" applyFill="1" applyBorder="1" applyAlignment="1">
      <alignment horizontal="center"/>
    </xf>
    <xf numFmtId="166" fontId="4" fillId="0" borderId="13" xfId="0" applyNumberFormat="1" applyFont="1" applyFill="1" applyBorder="1" applyAlignment="1">
      <alignment horizontal="center"/>
    </xf>
    <xf numFmtId="166" fontId="1" fillId="0" borderId="15"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Local%20Settings\Temporary%20Internet%20Files\OLK12\2nd%20Quarter\02nd%20Quarter%20201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sers\srihari\Desktop\QUARTERLY%20%20RESULTS%202010-11\4th%20Quarter%2020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S"/>
      <sheetName val="PAPER"/>
      <sheetName val="DETAILD - CONS."/>
      <sheetName val="ALLIANCE"/>
      <sheetName val="OROMIA FINAL TB"/>
      <sheetName val="DREAM FINAL TB"/>
      <sheetName val="HOLETTA"/>
      <sheetName val="QE 30.09.2010"/>
      <sheetName val="INTERGROUP-FARMS"/>
      <sheetName val="COST CENTRE ANALISYS"/>
      <sheetName val="BS - CONS"/>
    </sheetNames>
    <sheetDataSet>
      <sheetData sheetId="2">
        <row r="8">
          <cell r="C8">
            <v>74486734</v>
          </cell>
          <cell r="I8">
            <v>145845784.8885922</v>
          </cell>
        </row>
        <row r="9">
          <cell r="C9">
            <v>466564</v>
          </cell>
          <cell r="I9">
            <v>466564</v>
          </cell>
        </row>
        <row r="12">
          <cell r="C12">
            <v>-2194351</v>
          </cell>
          <cell r="I12">
            <v>-2194351</v>
          </cell>
        </row>
        <row r="13">
          <cell r="C13">
            <v>0</v>
          </cell>
          <cell r="I13">
            <v>5025690.58905</v>
          </cell>
        </row>
        <row r="14">
          <cell r="C14">
            <v>52723962</v>
          </cell>
          <cell r="I14">
            <v>33396102.110498995</v>
          </cell>
        </row>
        <row r="15">
          <cell r="C15">
            <v>17306231</v>
          </cell>
          <cell r="I15">
            <v>47724758.500066996</v>
          </cell>
        </row>
        <row r="16">
          <cell r="C16">
            <v>1424513</v>
          </cell>
          <cell r="I16">
            <v>5432198.783372</v>
          </cell>
        </row>
        <row r="17">
          <cell r="C17">
            <v>119002</v>
          </cell>
          <cell r="I17">
            <v>6514603.8418000005</v>
          </cell>
        </row>
        <row r="18">
          <cell r="C18">
            <v>3273303</v>
          </cell>
          <cell r="I18">
            <v>7286180.774534999</v>
          </cell>
        </row>
        <row r="20">
          <cell r="C20">
            <v>334749</v>
          </cell>
          <cell r="I20">
            <v>4757746.198791</v>
          </cell>
        </row>
        <row r="25">
          <cell r="I25">
            <v>-1678580.5376446918</v>
          </cell>
        </row>
        <row r="30">
          <cell r="C30">
            <v>173883180</v>
          </cell>
        </row>
      </sheetData>
      <sheetData sheetId="7">
        <row r="11">
          <cell r="C11">
            <v>673.82389</v>
          </cell>
          <cell r="D11">
            <v>365.29</v>
          </cell>
          <cell r="F11">
            <v>1339.0238694898385</v>
          </cell>
          <cell r="G11">
            <v>701.68</v>
          </cell>
        </row>
        <row r="12">
          <cell r="C12">
            <v>3.81997</v>
          </cell>
          <cell r="D12">
            <v>0</v>
          </cell>
          <cell r="F12">
            <v>3.81997</v>
          </cell>
          <cell r="G12">
            <v>0</v>
          </cell>
        </row>
        <row r="15">
          <cell r="C15">
            <v>0</v>
          </cell>
          <cell r="D15">
            <v>3.45</v>
          </cell>
          <cell r="G15">
            <v>3.45</v>
          </cell>
        </row>
        <row r="16">
          <cell r="C16">
            <v>0</v>
          </cell>
          <cell r="D16">
            <v>3.09</v>
          </cell>
          <cell r="F16">
            <v>66.9094156715</v>
          </cell>
          <cell r="G16">
            <v>54.55</v>
          </cell>
        </row>
        <row r="17">
          <cell r="C17">
            <v>455.66717</v>
          </cell>
          <cell r="D17">
            <v>101.69</v>
          </cell>
          <cell r="F17">
            <v>374.00141606799997</v>
          </cell>
          <cell r="G17">
            <v>21.57</v>
          </cell>
        </row>
        <row r="18">
          <cell r="C18">
            <v>12.5694</v>
          </cell>
          <cell r="D18">
            <v>11.32</v>
          </cell>
          <cell r="F18">
            <v>33.9716517285</v>
          </cell>
          <cell r="G18">
            <v>29.12</v>
          </cell>
        </row>
        <row r="19">
          <cell r="C19">
            <v>0.88743</v>
          </cell>
          <cell r="D19">
            <v>14.24</v>
          </cell>
          <cell r="F19">
            <v>74.92407005</v>
          </cell>
          <cell r="G19">
            <v>100.2</v>
          </cell>
        </row>
        <row r="20">
          <cell r="C20">
            <v>106.38325</v>
          </cell>
          <cell r="D20">
            <v>195.73</v>
          </cell>
          <cell r="F20">
            <v>292.96555689099995</v>
          </cell>
          <cell r="G20">
            <v>326.77</v>
          </cell>
        </row>
        <row r="21">
          <cell r="C21">
            <v>24.96393</v>
          </cell>
          <cell r="D21">
            <v>31.24</v>
          </cell>
          <cell r="F21">
            <v>82.600260451</v>
          </cell>
          <cell r="G21">
            <v>91.83</v>
          </cell>
        </row>
        <row r="24">
          <cell r="C24">
            <v>0</v>
          </cell>
          <cell r="D24">
            <v>0</v>
          </cell>
          <cell r="F24">
            <v>0</v>
          </cell>
          <cell r="G24">
            <v>0</v>
          </cell>
        </row>
        <row r="26">
          <cell r="C26">
            <v>15.16633</v>
          </cell>
          <cell r="D26">
            <v>2.85</v>
          </cell>
          <cell r="F26">
            <v>55.083217701500004</v>
          </cell>
          <cell r="G26">
            <v>52.3</v>
          </cell>
        </row>
        <row r="28">
          <cell r="C28">
            <v>0</v>
          </cell>
          <cell r="D28">
            <v>0</v>
          </cell>
          <cell r="F28">
            <v>0</v>
          </cell>
          <cell r="G28">
            <v>0</v>
          </cell>
        </row>
        <row r="30">
          <cell r="C30">
            <v>0</v>
          </cell>
          <cell r="D30">
            <v>0</v>
          </cell>
          <cell r="F30">
            <v>0</v>
          </cell>
          <cell r="G30">
            <v>0</v>
          </cell>
        </row>
        <row r="32">
          <cell r="C32">
            <v>0</v>
          </cell>
          <cell r="D32">
            <v>0</v>
          </cell>
          <cell r="F32">
            <v>0</v>
          </cell>
          <cell r="G32">
            <v>0</v>
          </cell>
        </row>
        <row r="34">
          <cell r="C34">
            <v>0</v>
          </cell>
          <cell r="D34">
            <v>0</v>
          </cell>
          <cell r="F34">
            <v>-2.0390761403085</v>
          </cell>
          <cell r="G34">
            <v>-69.71</v>
          </cell>
        </row>
        <row r="66">
          <cell r="C66">
            <v>240.92228000000006</v>
          </cell>
          <cell r="F66">
            <v>906.1261494898386</v>
          </cell>
        </row>
        <row r="67">
          <cell r="C67">
            <v>432.89772</v>
          </cell>
          <cell r="F67">
            <v>432.89772</v>
          </cell>
        </row>
        <row r="68">
          <cell r="C68">
            <v>673.82</v>
          </cell>
          <cell r="F68">
            <v>1339.0238694898385</v>
          </cell>
        </row>
        <row r="72">
          <cell r="C72">
            <v>38.72768000000001</v>
          </cell>
          <cell r="F72">
            <v>404.6613661903091</v>
          </cell>
        </row>
        <row r="73">
          <cell r="C73">
            <v>38.44</v>
          </cell>
          <cell r="F73">
            <v>14.85417857983823</v>
          </cell>
        </row>
        <row r="74">
          <cell r="C74">
            <v>15.16633</v>
          </cell>
          <cell r="F74">
            <v>55.083217701500004</v>
          </cell>
        </row>
        <row r="75">
          <cell r="C75">
            <v>0</v>
          </cell>
          <cell r="F75">
            <v>0</v>
          </cell>
        </row>
        <row r="76">
          <cell r="C76">
            <v>62.00135000000001</v>
          </cell>
          <cell r="F76">
            <v>364.4323270686473</v>
          </cell>
        </row>
      </sheetData>
      <sheetData sheetId="9">
        <row r="7">
          <cell r="C7">
            <v>34180149</v>
          </cell>
        </row>
        <row r="8">
          <cell r="D8">
            <v>74486733</v>
          </cell>
        </row>
        <row r="23">
          <cell r="C23">
            <v>334748</v>
          </cell>
        </row>
        <row r="27">
          <cell r="D27">
            <v>1965890</v>
          </cell>
        </row>
        <row r="83">
          <cell r="D83">
            <v>1909021.690450809</v>
          </cell>
        </row>
      </sheetData>
      <sheetData sheetId="10">
        <row r="5">
          <cell r="L5">
            <v>1738.83</v>
          </cell>
        </row>
        <row r="6">
          <cell r="L6">
            <v>833.25</v>
          </cell>
        </row>
        <row r="7">
          <cell r="L7">
            <v>5148.764478640489</v>
          </cell>
        </row>
        <row r="10">
          <cell r="L10">
            <v>1279.7684545021598</v>
          </cell>
        </row>
        <row r="11">
          <cell r="L11">
            <v>50.15</v>
          </cell>
        </row>
        <row r="13">
          <cell r="L13">
            <v>3.94</v>
          </cell>
        </row>
        <row r="16">
          <cell r="L16">
            <v>4074.69654303511</v>
          </cell>
        </row>
        <row r="17">
          <cell r="L17">
            <v>4084.2952931966615</v>
          </cell>
        </row>
        <row r="18">
          <cell r="L18">
            <v>1.342450000000099</v>
          </cell>
        </row>
        <row r="20">
          <cell r="L20">
            <v>42.169791987619995</v>
          </cell>
        </row>
        <row r="21">
          <cell r="L21">
            <v>737.0898925106499</v>
          </cell>
        </row>
        <row r="22">
          <cell r="L22">
            <v>444.89487032932</v>
          </cell>
        </row>
        <row r="23">
          <cell r="L23">
            <v>721.7012325908098</v>
          </cell>
        </row>
        <row r="24">
          <cell r="L24">
            <v>1054.004732194236</v>
          </cell>
        </row>
        <row r="25">
          <cell r="L25">
            <v>891.8510552241638</v>
          </cell>
        </row>
        <row r="26">
          <cell r="L26">
            <v>2.52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LTS"/>
      <sheetName val="PAPER"/>
      <sheetName val="DETAILD - CONS."/>
      <sheetName val="HOLETTA FINAL TB"/>
      <sheetName val="OROMIA FINAL TB"/>
      <sheetName val="DREAM FINAL TB"/>
      <sheetName val="ALLIANCE FINAL TB"/>
      <sheetName val="3RD QTR RESULTS"/>
    </sheetNames>
    <sheetDataSet>
      <sheetData sheetId="0">
        <row r="73">
          <cell r="D73">
            <v>951.15723</v>
          </cell>
        </row>
        <row r="74">
          <cell r="D74">
            <v>136.00862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S136"/>
  <sheetViews>
    <sheetView tabSelected="1" zoomScaleSheetLayoutView="25" zoomScalePageLayoutView="0" workbookViewId="0" topLeftCell="A70">
      <selection activeCell="B94" sqref="B94"/>
    </sheetView>
  </sheetViews>
  <sheetFormatPr defaultColWidth="9.140625" defaultRowHeight="15"/>
  <cols>
    <col min="1" max="1" width="9.140625" style="1" customWidth="1"/>
    <col min="2" max="2" width="54.8515625" style="1" customWidth="1"/>
    <col min="3" max="3" width="10.28125" style="1" bestFit="1" customWidth="1"/>
    <col min="4" max="4" width="10.8515625" style="1" customWidth="1"/>
    <col min="5" max="5" width="11.00390625" style="1" customWidth="1"/>
    <col min="6" max="6" width="10.28125" style="1" customWidth="1"/>
    <col min="7" max="7" width="10.00390625" style="1" customWidth="1"/>
    <col min="8" max="8" width="10.7109375" style="1" bestFit="1" customWidth="1"/>
    <col min="9" max="9" width="10.28125" style="1" bestFit="1" customWidth="1"/>
    <col min="10" max="10" width="17.00390625" style="1" bestFit="1" customWidth="1"/>
    <col min="11" max="12" width="10.28125" style="1" bestFit="1" customWidth="1"/>
    <col min="13" max="16384" width="9.140625" style="1" customWidth="1"/>
  </cols>
  <sheetData>
    <row r="1" spans="2:12" ht="11.25">
      <c r="B1" s="92" t="s">
        <v>0</v>
      </c>
      <c r="C1" s="92"/>
      <c r="D1" s="92"/>
      <c r="E1" s="93"/>
      <c r="F1" s="93"/>
      <c r="G1" s="94"/>
      <c r="H1" s="94"/>
      <c r="I1" s="94"/>
      <c r="J1" s="94"/>
      <c r="K1" s="94"/>
      <c r="L1" s="94"/>
    </row>
    <row r="2" spans="2:12" ht="11.25">
      <c r="B2" s="95" t="s">
        <v>1</v>
      </c>
      <c r="C2" s="95"/>
      <c r="D2" s="95"/>
      <c r="E2" s="96"/>
      <c r="F2" s="96"/>
      <c r="G2" s="94"/>
      <c r="H2" s="94"/>
      <c r="I2" s="94"/>
      <c r="J2" s="94"/>
      <c r="K2" s="94"/>
      <c r="L2" s="94"/>
    </row>
    <row r="3" spans="2:12" ht="11.25">
      <c r="B3" s="95" t="s">
        <v>2</v>
      </c>
      <c r="C3" s="95"/>
      <c r="D3" s="95"/>
      <c r="E3" s="96"/>
      <c r="F3" s="96"/>
      <c r="G3" s="97"/>
      <c r="H3" s="94"/>
      <c r="I3" s="94"/>
      <c r="J3" s="94"/>
      <c r="K3" s="94"/>
      <c r="L3" s="94"/>
    </row>
    <row r="4" spans="2:12" ht="11.25" customHeight="1">
      <c r="B4" s="98" t="s">
        <v>9</v>
      </c>
      <c r="C4" s="98"/>
      <c r="D4" s="98"/>
      <c r="E4" s="99"/>
      <c r="F4" s="99"/>
      <c r="G4" s="94"/>
      <c r="H4" s="94"/>
      <c r="I4" s="94"/>
      <c r="J4" s="94"/>
      <c r="K4" s="94"/>
      <c r="L4" s="94"/>
    </row>
    <row r="5" spans="2:12" ht="12" thickBot="1">
      <c r="B5" s="100"/>
      <c r="C5" s="100"/>
      <c r="D5" s="100"/>
      <c r="E5" s="100"/>
      <c r="F5" s="100"/>
      <c r="G5" s="94"/>
      <c r="H5" s="101" t="s">
        <v>10</v>
      </c>
      <c r="I5" s="101"/>
      <c r="J5" s="101"/>
      <c r="K5" s="101"/>
      <c r="L5" s="94"/>
    </row>
    <row r="6" spans="2:12" ht="12" thickBot="1">
      <c r="B6" s="102" t="s">
        <v>7</v>
      </c>
      <c r="C6" s="103"/>
      <c r="D6" s="104"/>
      <c r="E6" s="105" t="s">
        <v>11</v>
      </c>
      <c r="F6" s="105"/>
      <c r="G6" s="106"/>
      <c r="H6" s="107"/>
      <c r="I6" s="108"/>
      <c r="J6" s="108" t="s">
        <v>12</v>
      </c>
      <c r="K6" s="108"/>
      <c r="L6" s="106"/>
    </row>
    <row r="7" spans="2:12" ht="11.25">
      <c r="B7" s="109"/>
      <c r="C7" s="110" t="s">
        <v>13</v>
      </c>
      <c r="D7" s="111"/>
      <c r="E7" s="112" t="s">
        <v>14</v>
      </c>
      <c r="F7" s="113"/>
      <c r="G7" s="114" t="s">
        <v>3</v>
      </c>
      <c r="H7" s="110" t="s">
        <v>15</v>
      </c>
      <c r="I7" s="111"/>
      <c r="J7" s="112" t="s">
        <v>14</v>
      </c>
      <c r="K7" s="113"/>
      <c r="L7" s="114" t="s">
        <v>3</v>
      </c>
    </row>
    <row r="8" spans="2:12" ht="11.25">
      <c r="B8" s="115"/>
      <c r="C8" s="116" t="s">
        <v>4</v>
      </c>
      <c r="D8" s="117" t="s">
        <v>5</v>
      </c>
      <c r="E8" s="117" t="str">
        <f>+C8</f>
        <v>31.12.2010</v>
      </c>
      <c r="F8" s="118" t="str">
        <f>+D8</f>
        <v>31.12.2009</v>
      </c>
      <c r="G8" s="119" t="s">
        <v>6</v>
      </c>
      <c r="H8" s="116" t="s">
        <v>4</v>
      </c>
      <c r="I8" s="117" t="s">
        <v>5</v>
      </c>
      <c r="J8" s="117" t="str">
        <f>+H8</f>
        <v>31.12.2010</v>
      </c>
      <c r="K8" s="118" t="str">
        <f>+I8</f>
        <v>31.12.2009</v>
      </c>
      <c r="L8" s="119" t="s">
        <v>6</v>
      </c>
    </row>
    <row r="9" spans="2:12" ht="11.25">
      <c r="B9" s="109"/>
      <c r="C9" s="116" t="s">
        <v>16</v>
      </c>
      <c r="D9" s="117" t="s">
        <v>16</v>
      </c>
      <c r="E9" s="117" t="str">
        <f>+C9</f>
        <v>Unaudited</v>
      </c>
      <c r="F9" s="118" t="str">
        <f>+D9</f>
        <v>Unaudited</v>
      </c>
      <c r="G9" s="119" t="s">
        <v>17</v>
      </c>
      <c r="H9" s="116" t="s">
        <v>16</v>
      </c>
      <c r="I9" s="117" t="s">
        <v>16</v>
      </c>
      <c r="J9" s="117" t="str">
        <f>+H9</f>
        <v>Unaudited</v>
      </c>
      <c r="K9" s="118" t="str">
        <f>+I9</f>
        <v>Unaudited</v>
      </c>
      <c r="L9" s="119" t="s">
        <v>17</v>
      </c>
    </row>
    <row r="10" spans="2:14" ht="12.75">
      <c r="B10" s="8" t="s">
        <v>18</v>
      </c>
      <c r="C10" s="120">
        <f>+'[1]DETAILD - CONS.'!C8/100000</f>
        <v>744.86734</v>
      </c>
      <c r="D10" s="121">
        <v>472.1</v>
      </c>
      <c r="E10" s="122">
        <f>+C10+'[1]QE 30.09.2010'!C11</f>
        <v>1418.69123</v>
      </c>
      <c r="F10" s="123">
        <f>+D10+'[1]QE 30.09.2010'!D11</f>
        <v>837.3900000000001</v>
      </c>
      <c r="G10" s="34">
        <v>2389.97</v>
      </c>
      <c r="H10" s="120">
        <f>+'[1]DETAILD - CONS.'!I8/100000</f>
        <v>1458.4578488859222</v>
      </c>
      <c r="I10" s="121">
        <v>1204.92</v>
      </c>
      <c r="J10" s="122">
        <f>+H10+'[1]QE 30.09.2010'!F11</f>
        <v>2797.4817183757605</v>
      </c>
      <c r="K10" s="123">
        <f>+I10+'[1]QE 30.09.2010'!G11</f>
        <v>1906.6</v>
      </c>
      <c r="L10" s="34">
        <v>5571.41</v>
      </c>
      <c r="M10" s="4"/>
      <c r="N10" s="4"/>
    </row>
    <row r="11" spans="2:12" ht="12.75">
      <c r="B11" s="8" t="s">
        <v>19</v>
      </c>
      <c r="C11" s="124">
        <f>+'[1]DETAILD - CONS.'!C9/100000</f>
        <v>4.66564</v>
      </c>
      <c r="D11" s="122">
        <v>0.75</v>
      </c>
      <c r="E11" s="122">
        <f>+C11+'[1]QE 30.09.2010'!C12</f>
        <v>8.48561</v>
      </c>
      <c r="F11" s="123">
        <f>+D11+'[1]QE 30.09.2010'!D12</f>
        <v>0.75</v>
      </c>
      <c r="G11" s="34">
        <v>17.16</v>
      </c>
      <c r="H11" s="124">
        <f>+'[1]DETAILD - CONS.'!I9/100000</f>
        <v>4.66564</v>
      </c>
      <c r="I11" s="122">
        <v>0.75</v>
      </c>
      <c r="J11" s="122">
        <f>+H11+'[1]QE 30.09.2010'!F12</f>
        <v>8.48561</v>
      </c>
      <c r="K11" s="123">
        <f>+I11+'[1]QE 30.09.2010'!G12</f>
        <v>0.75</v>
      </c>
      <c r="L11" s="34">
        <v>32.84</v>
      </c>
    </row>
    <row r="12" spans="2:13" ht="12.75">
      <c r="B12" s="125" t="s">
        <v>20</v>
      </c>
      <c r="C12" s="126">
        <f>+C11+C10+0.005</f>
        <v>749.5379800000001</v>
      </c>
      <c r="D12" s="127">
        <f aca="true" t="shared" si="0" ref="D12:L12">+D11+D10</f>
        <v>472.85</v>
      </c>
      <c r="E12" s="127">
        <f t="shared" si="0"/>
        <v>1427.1768399999999</v>
      </c>
      <c r="F12" s="127">
        <f t="shared" si="0"/>
        <v>838.1400000000001</v>
      </c>
      <c r="G12" s="128">
        <f t="shared" si="0"/>
        <v>2407.1299999999997</v>
      </c>
      <c r="H12" s="126">
        <f>+H11+H10+0.005</f>
        <v>1463.1284888859223</v>
      </c>
      <c r="I12" s="127">
        <f t="shared" si="0"/>
        <v>1205.67</v>
      </c>
      <c r="J12" s="127">
        <f t="shared" si="0"/>
        <v>2805.9673283757606</v>
      </c>
      <c r="K12" s="127">
        <f t="shared" si="0"/>
        <v>1907.35</v>
      </c>
      <c r="L12" s="128">
        <f t="shared" si="0"/>
        <v>5604.25</v>
      </c>
      <c r="M12" s="4"/>
    </row>
    <row r="13" spans="2:12" ht="12.75">
      <c r="B13" s="8" t="s">
        <v>21</v>
      </c>
      <c r="C13" s="124"/>
      <c r="D13" s="122"/>
      <c r="E13" s="122"/>
      <c r="F13" s="123"/>
      <c r="G13" s="128"/>
      <c r="H13" s="124"/>
      <c r="I13" s="122"/>
      <c r="J13" s="122"/>
      <c r="K13" s="123"/>
      <c r="L13" s="128"/>
    </row>
    <row r="14" spans="2:12" ht="12.75">
      <c r="B14" s="8" t="s">
        <v>22</v>
      </c>
      <c r="C14" s="124">
        <f>+'[1]DETAILD - CONS.'!C12/100000</f>
        <v>-21.94351</v>
      </c>
      <c r="D14" s="122">
        <v>0.15</v>
      </c>
      <c r="E14" s="122">
        <f>+C14+'[1]QE 30.09.2010'!C15</f>
        <v>-21.94351</v>
      </c>
      <c r="F14" s="123">
        <f>+D14+'[1]QE 30.09.2010'!D15</f>
        <v>3.6</v>
      </c>
      <c r="G14" s="34">
        <v>6.99</v>
      </c>
      <c r="H14" s="124">
        <f>+'[1]DETAILD - CONS.'!I12/100000</f>
        <v>-21.94351</v>
      </c>
      <c r="I14" s="122">
        <v>-22.75</v>
      </c>
      <c r="J14" s="122">
        <f>+H14</f>
        <v>-21.94351</v>
      </c>
      <c r="K14" s="123">
        <f>+I14+'[1]QE 30.09.2010'!G15-0.01</f>
        <v>-19.310000000000002</v>
      </c>
      <c r="L14" s="34">
        <v>6.99</v>
      </c>
    </row>
    <row r="15" spans="2:14" ht="12.75">
      <c r="B15" s="8" t="s">
        <v>8</v>
      </c>
      <c r="C15" s="124">
        <f>+'[1]DETAILD - CONS.'!C13/100000</f>
        <v>0</v>
      </c>
      <c r="D15" s="122">
        <v>5.53</v>
      </c>
      <c r="E15" s="122">
        <f>+C15+'[1]QE 30.09.2010'!C16</f>
        <v>0</v>
      </c>
      <c r="F15" s="123">
        <f>+D15+'[1]QE 30.09.2010'!D16</f>
        <v>8.620000000000001</v>
      </c>
      <c r="G15" s="34">
        <v>51.22</v>
      </c>
      <c r="H15" s="124">
        <f>+'[1]DETAILD - CONS.'!I13/100000</f>
        <v>50.25690589049999</v>
      </c>
      <c r="I15" s="122">
        <v>44.16</v>
      </c>
      <c r="J15" s="122">
        <f>+H15+'[1]QE 30.09.2010'!F16</f>
        <v>117.166321562</v>
      </c>
      <c r="K15" s="123">
        <f>+I15+'[1]QE 30.09.2010'!G16</f>
        <v>98.71</v>
      </c>
      <c r="L15" s="34">
        <v>687.64</v>
      </c>
      <c r="N15" s="3"/>
    </row>
    <row r="16" spans="2:14" ht="12.75">
      <c r="B16" s="8" t="s">
        <v>23</v>
      </c>
      <c r="C16" s="124">
        <f>+'[1]DETAILD - CONS.'!C14/100000</f>
        <v>527.23962</v>
      </c>
      <c r="D16" s="122">
        <v>98.01</v>
      </c>
      <c r="E16" s="122">
        <f>+C16+'[1]QE 30.09.2010'!C17</f>
        <v>982.90679</v>
      </c>
      <c r="F16" s="123">
        <f>+D16+'[1]QE 30.09.2010'!D17</f>
        <v>199.7</v>
      </c>
      <c r="G16" s="34">
        <v>1183.87</v>
      </c>
      <c r="H16" s="124">
        <f>+'[1]DETAILD - CONS.'!I14/100000</f>
        <v>333.9610211049899</v>
      </c>
      <c r="I16" s="122">
        <v>12.68</v>
      </c>
      <c r="J16" s="122">
        <f>+H16+'[1]QE 30.09.2010'!F17</f>
        <v>707.9624371729899</v>
      </c>
      <c r="K16" s="123">
        <f>+I16+'[1]QE 30.09.2010'!G17</f>
        <v>34.25</v>
      </c>
      <c r="L16" s="34">
        <v>911.51</v>
      </c>
      <c r="N16" s="3"/>
    </row>
    <row r="17" spans="2:14" ht="12.75">
      <c r="B17" s="8" t="s">
        <v>24</v>
      </c>
      <c r="C17" s="124">
        <f>+'[1]DETAILD - CONS.'!C16/100000</f>
        <v>14.24513</v>
      </c>
      <c r="D17" s="122">
        <v>11.3</v>
      </c>
      <c r="E17" s="122">
        <f>+C17+'[1]QE 30.09.2010'!C18</f>
        <v>26.814529999999998</v>
      </c>
      <c r="F17" s="123">
        <f>+D17+'[1]QE 30.09.2010'!D18</f>
        <v>22.62</v>
      </c>
      <c r="G17" s="34">
        <v>49.85</v>
      </c>
      <c r="H17" s="124">
        <f>+'[1]DETAILD - CONS.'!I16/100000</f>
        <v>54.32198783372</v>
      </c>
      <c r="I17" s="122">
        <v>51.63</v>
      </c>
      <c r="J17" s="122">
        <f>+H17+'[1]QE 30.09.2010'!F18</f>
        <v>88.29363956222</v>
      </c>
      <c r="K17" s="123">
        <f>+I17+'[1]QE 30.09.2010'!G18</f>
        <v>80.75</v>
      </c>
      <c r="L17" s="34">
        <v>81.64</v>
      </c>
      <c r="N17" s="5"/>
    </row>
    <row r="18" spans="2:12" ht="12.75">
      <c r="B18" s="8" t="s">
        <v>25</v>
      </c>
      <c r="C18" s="124">
        <f>+'[1]DETAILD - CONS.'!C17/100000</f>
        <v>1.19002</v>
      </c>
      <c r="D18" s="122">
        <v>10.9</v>
      </c>
      <c r="E18" s="122">
        <f>+C18+'[1]QE 30.09.2010'!C19</f>
        <v>2.0774500000000002</v>
      </c>
      <c r="F18" s="123">
        <f>+D18+'[1]QE 30.09.2010'!D19</f>
        <v>25.14</v>
      </c>
      <c r="G18" s="34">
        <v>38.48</v>
      </c>
      <c r="H18" s="124">
        <f>+'[1]DETAILD - CONS.'!I17/100000</f>
        <v>65.146038418</v>
      </c>
      <c r="I18" s="122">
        <v>71.77</v>
      </c>
      <c r="J18" s="122">
        <f>+H18+'[1]QE 30.09.2010'!F19</f>
        <v>140.070108468</v>
      </c>
      <c r="K18" s="123">
        <f>+I18+'[1]QE 30.09.2010'!G19</f>
        <v>171.97</v>
      </c>
      <c r="L18" s="34">
        <v>391.71</v>
      </c>
    </row>
    <row r="19" spans="2:12" ht="12.75">
      <c r="B19" s="8" t="s">
        <v>26</v>
      </c>
      <c r="C19" s="124">
        <f>+'[1]DETAILD - CONS.'!C15/100000</f>
        <v>173.06231</v>
      </c>
      <c r="D19" s="122">
        <v>303.18</v>
      </c>
      <c r="E19" s="122">
        <f>+C19+'[1]QE 30.09.2010'!C20</f>
        <v>279.44556</v>
      </c>
      <c r="F19" s="123">
        <f>+D19+'[1]QE 30.09.2010'!D20</f>
        <v>498.90999999999997</v>
      </c>
      <c r="G19" s="34">
        <v>815.25</v>
      </c>
      <c r="H19" s="124">
        <f>+'[1]DETAILD - CONS.'!I15/100000</f>
        <v>477.24758500066997</v>
      </c>
      <c r="I19" s="122">
        <v>567.08</v>
      </c>
      <c r="J19" s="122">
        <f>+H19+'[1]QE 30.09.2010'!F20</f>
        <v>770.2131418916699</v>
      </c>
      <c r="K19" s="123">
        <f>+I19+'[1]QE 30.09.2010'!G20</f>
        <v>893.85</v>
      </c>
      <c r="L19" s="34">
        <v>2015.91</v>
      </c>
    </row>
    <row r="20" spans="2:12" ht="12.75">
      <c r="B20" s="8" t="s">
        <v>27</v>
      </c>
      <c r="C20" s="124">
        <f>+'[1]DETAILD - CONS.'!C18/100000</f>
        <v>32.73303</v>
      </c>
      <c r="D20" s="122">
        <v>24.95</v>
      </c>
      <c r="E20" s="122">
        <f>+C20+'[1]QE 30.09.2010'!C21</f>
        <v>57.696960000000004</v>
      </c>
      <c r="F20" s="123">
        <f>+D20+'[1]QE 30.09.2010'!D21</f>
        <v>56.19</v>
      </c>
      <c r="G20" s="34">
        <v>97.07</v>
      </c>
      <c r="H20" s="124">
        <f>+'[1]DETAILD - CONS.'!I18/100000</f>
        <v>72.86180774534999</v>
      </c>
      <c r="I20" s="122">
        <v>43.48</v>
      </c>
      <c r="J20" s="122">
        <f>+H20+'[1]QE 30.09.2010'!F21</f>
        <v>155.46206819635</v>
      </c>
      <c r="K20" s="123">
        <f>+I20+'[1]QE 30.09.2010'!G21</f>
        <v>135.31</v>
      </c>
      <c r="L20" s="34">
        <v>208.2</v>
      </c>
    </row>
    <row r="21" spans="2:13" ht="12.75">
      <c r="B21" s="6" t="s">
        <v>28</v>
      </c>
      <c r="C21" s="126">
        <f>SUM(C13:C20)+0.005</f>
        <v>726.5315999999999</v>
      </c>
      <c r="D21" s="127">
        <f aca="true" t="shared" si="1" ref="D21:L21">SUM(D13:D20)</f>
        <v>454.02000000000004</v>
      </c>
      <c r="E21" s="127">
        <f>SUM(E13:E20)+0.005</f>
        <v>1327.00278</v>
      </c>
      <c r="F21" s="127">
        <f t="shared" si="1"/>
        <v>814.78</v>
      </c>
      <c r="G21" s="128">
        <f t="shared" si="1"/>
        <v>2242.73</v>
      </c>
      <c r="H21" s="126">
        <f>SUM(H13:H20)+0.005</f>
        <v>1031.8568359932299</v>
      </c>
      <c r="I21" s="127">
        <f t="shared" si="1"/>
        <v>768.0500000000001</v>
      </c>
      <c r="J21" s="127">
        <f t="shared" si="1"/>
        <v>1957.2242068532296</v>
      </c>
      <c r="K21" s="127">
        <f t="shared" si="1"/>
        <v>1395.53</v>
      </c>
      <c r="L21" s="128">
        <f t="shared" si="1"/>
        <v>4303.599999999999</v>
      </c>
      <c r="M21" s="4"/>
    </row>
    <row r="22" spans="2:13" ht="15.75" customHeight="1">
      <c r="B22" s="129" t="s">
        <v>29</v>
      </c>
      <c r="C22" s="126">
        <f>+(C12-C21)</f>
        <v>23.00638000000015</v>
      </c>
      <c r="D22" s="127">
        <f>+D12-D21</f>
        <v>18.829999999999984</v>
      </c>
      <c r="E22" s="127">
        <f>+E12-E21</f>
        <v>100.17405999999983</v>
      </c>
      <c r="F22" s="127">
        <f>+F12-F21</f>
        <v>23.360000000000127</v>
      </c>
      <c r="G22" s="128">
        <f>+G12-G21</f>
        <v>164.39999999999964</v>
      </c>
      <c r="H22" s="126">
        <f>+(H12-H21)-0.005</f>
        <v>431.2666528926924</v>
      </c>
      <c r="I22" s="127">
        <f>+I12-I21</f>
        <v>437.62</v>
      </c>
      <c r="J22" s="127">
        <f>+J12-J21+0.005</f>
        <v>848.748121522531</v>
      </c>
      <c r="K22" s="127">
        <f>+K12-K21</f>
        <v>511.81999999999994</v>
      </c>
      <c r="L22" s="128">
        <f>+L12-L21</f>
        <v>1300.6500000000005</v>
      </c>
      <c r="M22" s="4"/>
    </row>
    <row r="23" spans="2:13" ht="12.75">
      <c r="B23" s="130" t="s">
        <v>30</v>
      </c>
      <c r="C23" s="124">
        <v>0</v>
      </c>
      <c r="D23" s="122">
        <v>0</v>
      </c>
      <c r="E23" s="122">
        <f>+C23+'[1]QE 30.09.2010'!C24</f>
        <v>0</v>
      </c>
      <c r="F23" s="123">
        <f>+D23+'[1]QE 30.09.2010'!D24</f>
        <v>0</v>
      </c>
      <c r="G23" s="34">
        <v>0</v>
      </c>
      <c r="H23" s="124">
        <v>0</v>
      </c>
      <c r="I23" s="122">
        <v>0</v>
      </c>
      <c r="J23" s="122">
        <f>+H23+'[1]QE 30.09.2010'!F24</f>
        <v>0</v>
      </c>
      <c r="K23" s="123">
        <f>+I23+'[1]QE 30.09.2010'!G24</f>
        <v>0</v>
      </c>
      <c r="L23" s="128">
        <v>0</v>
      </c>
      <c r="M23" s="4"/>
    </row>
    <row r="24" spans="2:13" ht="12.75">
      <c r="B24" s="129" t="s">
        <v>31</v>
      </c>
      <c r="C24" s="126">
        <f aca="true" t="shared" si="2" ref="C24:L24">+C22+C23</f>
        <v>23.00638000000015</v>
      </c>
      <c r="D24" s="127">
        <f t="shared" si="2"/>
        <v>18.829999999999984</v>
      </c>
      <c r="E24" s="127">
        <f t="shared" si="2"/>
        <v>100.17405999999983</v>
      </c>
      <c r="F24" s="127">
        <f t="shared" si="2"/>
        <v>23.360000000000127</v>
      </c>
      <c r="G24" s="128">
        <f t="shared" si="2"/>
        <v>164.39999999999964</v>
      </c>
      <c r="H24" s="126">
        <f t="shared" si="2"/>
        <v>431.2666528926924</v>
      </c>
      <c r="I24" s="127">
        <f t="shared" si="2"/>
        <v>437.62</v>
      </c>
      <c r="J24" s="127">
        <f t="shared" si="2"/>
        <v>848.748121522531</v>
      </c>
      <c r="K24" s="127">
        <f t="shared" si="2"/>
        <v>511.81999999999994</v>
      </c>
      <c r="L24" s="128">
        <f t="shared" si="2"/>
        <v>1300.6500000000005</v>
      </c>
      <c r="M24" s="4"/>
    </row>
    <row r="25" spans="2:13" ht="12.75">
      <c r="B25" s="8" t="s">
        <v>32</v>
      </c>
      <c r="C25" s="124">
        <f>+'[1]DETAILD - CONS.'!C20/100000</f>
        <v>3.34749</v>
      </c>
      <c r="D25" s="122">
        <v>5.71</v>
      </c>
      <c r="E25" s="127">
        <f>+C25+'[1]QE 30.09.2010'!C26</f>
        <v>18.51382</v>
      </c>
      <c r="F25" s="123">
        <f>+D25+'[1]QE 30.09.2010'!D26</f>
        <v>8.56</v>
      </c>
      <c r="G25" s="34">
        <v>22.89</v>
      </c>
      <c r="H25" s="124">
        <f>+'[1]DETAILD - CONS.'!I20/100000</f>
        <v>47.57746198791</v>
      </c>
      <c r="I25" s="122">
        <v>48.24</v>
      </c>
      <c r="J25" s="122">
        <f>+H25+'[1]QE 30.09.2010'!F26</f>
        <v>102.66067968941</v>
      </c>
      <c r="K25" s="123">
        <f>+I25+'[1]QE 30.09.2010'!G26</f>
        <v>100.53999999999999</v>
      </c>
      <c r="L25" s="34">
        <v>267.22</v>
      </c>
      <c r="M25" s="4"/>
    </row>
    <row r="26" spans="2:13" ht="12.75">
      <c r="B26" s="6" t="s">
        <v>33</v>
      </c>
      <c r="C26" s="126">
        <f>+C24-C25</f>
        <v>19.65889000000015</v>
      </c>
      <c r="D26" s="127">
        <f>+D24-D25-0.002</f>
        <v>13.117999999999983</v>
      </c>
      <c r="E26" s="127">
        <f>+E24-E25-0.002</f>
        <v>81.65823999999984</v>
      </c>
      <c r="F26" s="127">
        <f>+F24-F25-0.002</f>
        <v>14.798000000000126</v>
      </c>
      <c r="G26" s="128">
        <f aca="true" t="shared" si="3" ref="G26:L26">+G24-G25</f>
        <v>141.50999999999965</v>
      </c>
      <c r="H26" s="126">
        <f t="shared" si="3"/>
        <v>383.6891909047824</v>
      </c>
      <c r="I26" s="127">
        <f t="shared" si="3"/>
        <v>389.38</v>
      </c>
      <c r="J26" s="127">
        <f t="shared" si="3"/>
        <v>746.087441833121</v>
      </c>
      <c r="K26" s="127">
        <f t="shared" si="3"/>
        <v>411.28</v>
      </c>
      <c r="L26" s="128">
        <f t="shared" si="3"/>
        <v>1033.4300000000005</v>
      </c>
      <c r="M26" s="4"/>
    </row>
    <row r="27" spans="2:12" ht="12.75">
      <c r="B27" s="131" t="s">
        <v>34</v>
      </c>
      <c r="C27" s="124">
        <v>0</v>
      </c>
      <c r="D27" s="122">
        <v>0</v>
      </c>
      <c r="E27" s="122">
        <f>+C27+'[1]QE 30.09.2010'!C28</f>
        <v>0</v>
      </c>
      <c r="F27" s="123">
        <f>+D27+'[1]QE 30.09.2010'!D28</f>
        <v>0</v>
      </c>
      <c r="G27" s="34">
        <v>0</v>
      </c>
      <c r="H27" s="124">
        <v>0</v>
      </c>
      <c r="I27" s="122">
        <v>0</v>
      </c>
      <c r="J27" s="122">
        <f>+H27+'[1]QE 30.09.2010'!F28</f>
        <v>0</v>
      </c>
      <c r="K27" s="123">
        <f>+I27+'[1]QE 30.09.2010'!G28</f>
        <v>0</v>
      </c>
      <c r="L27" s="34">
        <v>0</v>
      </c>
    </row>
    <row r="28" spans="2:13" ht="12.75">
      <c r="B28" s="129" t="s">
        <v>35</v>
      </c>
      <c r="C28" s="126">
        <f aca="true" t="shared" si="4" ref="C28:L28">+C26-C27</f>
        <v>19.65889000000015</v>
      </c>
      <c r="D28" s="127">
        <f t="shared" si="4"/>
        <v>13.117999999999983</v>
      </c>
      <c r="E28" s="127">
        <f>+E26-E27</f>
        <v>81.65823999999984</v>
      </c>
      <c r="F28" s="127">
        <f t="shared" si="4"/>
        <v>14.798000000000126</v>
      </c>
      <c r="G28" s="128">
        <f t="shared" si="4"/>
        <v>141.50999999999965</v>
      </c>
      <c r="H28" s="126">
        <f t="shared" si="4"/>
        <v>383.6891909047824</v>
      </c>
      <c r="I28" s="127">
        <f t="shared" si="4"/>
        <v>389.38</v>
      </c>
      <c r="J28" s="127">
        <f t="shared" si="4"/>
        <v>746.087441833121</v>
      </c>
      <c r="K28" s="127">
        <f t="shared" si="4"/>
        <v>411.28</v>
      </c>
      <c r="L28" s="128">
        <f t="shared" si="4"/>
        <v>1033.4300000000005</v>
      </c>
      <c r="M28" s="7"/>
    </row>
    <row r="29" spans="2:12" ht="12.75">
      <c r="B29" s="8" t="s">
        <v>36</v>
      </c>
      <c r="C29" s="124">
        <v>0</v>
      </c>
      <c r="D29" s="122">
        <v>0</v>
      </c>
      <c r="E29" s="127">
        <f>+C29+'[1]QE 30.09.2010'!C30</f>
        <v>0</v>
      </c>
      <c r="F29" s="123">
        <f>+D29+'[1]QE 30.09.2010'!D30</f>
        <v>0</v>
      </c>
      <c r="G29" s="34">
        <v>4.31</v>
      </c>
      <c r="H29" s="124">
        <f>+C29</f>
        <v>0</v>
      </c>
      <c r="I29" s="122">
        <v>0</v>
      </c>
      <c r="J29" s="122">
        <f>+H29+'[1]QE 30.09.2010'!F30</f>
        <v>0</v>
      </c>
      <c r="K29" s="123">
        <f>+I29+'[1]QE 30.09.2010'!G30</f>
        <v>0</v>
      </c>
      <c r="L29" s="34">
        <f>+G29</f>
        <v>4.31</v>
      </c>
    </row>
    <row r="30" spans="2:13" ht="12.75">
      <c r="B30" s="132" t="s">
        <v>37</v>
      </c>
      <c r="C30" s="126">
        <f>+(C28-C29)</f>
        <v>19.65889000000015</v>
      </c>
      <c r="D30" s="133">
        <f>+D28-D29-0.002</f>
        <v>13.115999999999982</v>
      </c>
      <c r="E30" s="127">
        <f>+E28-E29-0.002</f>
        <v>81.65623999999984</v>
      </c>
      <c r="F30" s="127">
        <f>+F28-F29-0.002</f>
        <v>14.796000000000125</v>
      </c>
      <c r="G30" s="128">
        <f>+G28-G29</f>
        <v>137.19999999999965</v>
      </c>
      <c r="H30" s="126">
        <f>+(H28-H29)</f>
        <v>383.6891909047824</v>
      </c>
      <c r="I30" s="127">
        <f>+I28-I29</f>
        <v>389.38</v>
      </c>
      <c r="J30" s="127">
        <f>+J28-J29</f>
        <v>746.087441833121</v>
      </c>
      <c r="K30" s="127">
        <f>+K28-K29</f>
        <v>411.28</v>
      </c>
      <c r="L30" s="128">
        <f>+L28-L29</f>
        <v>1029.1200000000006</v>
      </c>
      <c r="M30" s="2"/>
    </row>
    <row r="31" spans="2:12" ht="12.75">
      <c r="B31" s="8" t="s">
        <v>38</v>
      </c>
      <c r="C31" s="124">
        <v>0</v>
      </c>
      <c r="D31" s="134">
        <v>0</v>
      </c>
      <c r="E31" s="127">
        <f>+C31+'[1]QE 30.09.2010'!C32</f>
        <v>0</v>
      </c>
      <c r="F31" s="123">
        <f>+D31+'[1]QE 30.09.2010'!D32</f>
        <v>0</v>
      </c>
      <c r="G31" s="34">
        <v>0</v>
      </c>
      <c r="H31" s="124">
        <v>0</v>
      </c>
      <c r="I31" s="122">
        <v>0</v>
      </c>
      <c r="J31" s="122">
        <f>+H31+'[1]QE 30.09.2010'!F32</f>
        <v>0</v>
      </c>
      <c r="K31" s="123">
        <f>+I31+'[1]QE 30.09.2010'!G32</f>
        <v>0</v>
      </c>
      <c r="L31" s="34">
        <v>0</v>
      </c>
    </row>
    <row r="32" spans="2:12" ht="12.75">
      <c r="B32" s="135" t="s">
        <v>39</v>
      </c>
      <c r="C32" s="126">
        <f aca="true" t="shared" si="5" ref="C32:L32">+C30-C31</f>
        <v>19.65889000000015</v>
      </c>
      <c r="D32" s="133">
        <f t="shared" si="5"/>
        <v>13.115999999999982</v>
      </c>
      <c r="E32" s="127">
        <f t="shared" si="5"/>
        <v>81.65623999999984</v>
      </c>
      <c r="F32" s="127">
        <f t="shared" si="5"/>
        <v>14.796000000000125</v>
      </c>
      <c r="G32" s="128">
        <f t="shared" si="5"/>
        <v>137.19999999999965</v>
      </c>
      <c r="H32" s="126">
        <f t="shared" si="5"/>
        <v>383.6891909047824</v>
      </c>
      <c r="I32" s="127">
        <f t="shared" si="5"/>
        <v>389.38</v>
      </c>
      <c r="J32" s="127">
        <f t="shared" si="5"/>
        <v>746.087441833121</v>
      </c>
      <c r="K32" s="127">
        <f t="shared" si="5"/>
        <v>411.28</v>
      </c>
      <c r="L32" s="128">
        <f t="shared" si="5"/>
        <v>1029.1200000000006</v>
      </c>
    </row>
    <row r="33" spans="2:12" ht="12.75">
      <c r="B33" s="136" t="s">
        <v>40</v>
      </c>
      <c r="C33" s="124">
        <v>0</v>
      </c>
      <c r="D33" s="134">
        <v>0</v>
      </c>
      <c r="E33" s="127">
        <f>+C33+'[1]QE 30.09.2010'!C34</f>
        <v>0</v>
      </c>
      <c r="F33" s="122">
        <f>+D33+'[1]QE 30.09.2010'!D34</f>
        <v>0</v>
      </c>
      <c r="G33" s="34">
        <v>0</v>
      </c>
      <c r="H33" s="124">
        <f>+('[1]DETAILD - CONS.'!I25/100000)</f>
        <v>-16.785805376446916</v>
      </c>
      <c r="I33" s="122">
        <v>2.62</v>
      </c>
      <c r="J33" s="122">
        <f>+H33+'[1]QE 30.09.2010'!F34</f>
        <v>-18.824881516755415</v>
      </c>
      <c r="K33" s="123">
        <f>+I33+'[1]QE 30.09.2010'!G34+0.01</f>
        <v>-67.07999999999998</v>
      </c>
      <c r="L33" s="34">
        <v>-200.48</v>
      </c>
    </row>
    <row r="34" spans="2:14" ht="12.75">
      <c r="B34" s="135" t="s">
        <v>41</v>
      </c>
      <c r="C34" s="126">
        <f aca="true" t="shared" si="6" ref="C34:L34">+C32-C33</f>
        <v>19.65889000000015</v>
      </c>
      <c r="D34" s="133">
        <f t="shared" si="6"/>
        <v>13.115999999999982</v>
      </c>
      <c r="E34" s="127">
        <f t="shared" si="6"/>
        <v>81.65623999999984</v>
      </c>
      <c r="F34" s="127">
        <f t="shared" si="6"/>
        <v>14.796000000000125</v>
      </c>
      <c r="G34" s="128">
        <f t="shared" si="6"/>
        <v>137.19999999999965</v>
      </c>
      <c r="H34" s="126">
        <f>+H32-H33+0.005</f>
        <v>400.4799962812293</v>
      </c>
      <c r="I34" s="127">
        <f t="shared" si="6"/>
        <v>386.76</v>
      </c>
      <c r="J34" s="127">
        <f t="shared" si="6"/>
        <v>764.9123233498765</v>
      </c>
      <c r="K34" s="127">
        <f t="shared" si="6"/>
        <v>478.35999999999996</v>
      </c>
      <c r="L34" s="128">
        <f t="shared" si="6"/>
        <v>1229.6000000000006</v>
      </c>
      <c r="M34" s="4"/>
      <c r="N34" s="4"/>
    </row>
    <row r="35" spans="2:12" ht="12.75">
      <c r="B35" s="8" t="s">
        <v>42</v>
      </c>
      <c r="C35" s="124">
        <f>+'[1]DETAILD - CONS.'!C30/100000</f>
        <v>1738.8318</v>
      </c>
      <c r="D35" s="134">
        <v>1446.33</v>
      </c>
      <c r="E35" s="122">
        <f>+C35</f>
        <v>1738.8318</v>
      </c>
      <c r="F35" s="122">
        <f>+D35</f>
        <v>1446.33</v>
      </c>
      <c r="G35" s="34">
        <v>1456.33</v>
      </c>
      <c r="H35" s="124">
        <f>+C35</f>
        <v>1738.8318</v>
      </c>
      <c r="I35" s="122">
        <f>+D35</f>
        <v>1446.33</v>
      </c>
      <c r="J35" s="122">
        <f>+H35</f>
        <v>1738.8318</v>
      </c>
      <c r="K35" s="123">
        <f>+I35</f>
        <v>1446.33</v>
      </c>
      <c r="L35" s="34">
        <v>1456.33</v>
      </c>
    </row>
    <row r="36" spans="2:12" ht="25.5">
      <c r="B36" s="130" t="s">
        <v>43</v>
      </c>
      <c r="C36" s="124" t="s">
        <v>44</v>
      </c>
      <c r="D36" s="134" t="s">
        <v>44</v>
      </c>
      <c r="E36" s="122" t="str">
        <f>+C36</f>
        <v>-</v>
      </c>
      <c r="F36" s="122" t="s">
        <v>44</v>
      </c>
      <c r="G36" s="34">
        <v>3689.01</v>
      </c>
      <c r="H36" s="124" t="s">
        <v>44</v>
      </c>
      <c r="I36" s="122" t="s">
        <v>44</v>
      </c>
      <c r="J36" s="122" t="str">
        <f>+H36</f>
        <v>-</v>
      </c>
      <c r="K36" s="123" t="str">
        <f>+I36</f>
        <v>-</v>
      </c>
      <c r="L36" s="34">
        <v>4293.55</v>
      </c>
    </row>
    <row r="37" spans="2:12" ht="12.75">
      <c r="B37" s="8" t="s">
        <v>45</v>
      </c>
      <c r="C37" s="124"/>
      <c r="D37" s="134"/>
      <c r="E37" s="122"/>
      <c r="F37" s="122"/>
      <c r="G37" s="34"/>
      <c r="H37" s="124"/>
      <c r="I37" s="134"/>
      <c r="J37" s="122"/>
      <c r="K37" s="122"/>
      <c r="L37" s="34"/>
    </row>
    <row r="38" spans="2:12" ht="25.5">
      <c r="B38" s="130" t="s">
        <v>46</v>
      </c>
      <c r="C38" s="137">
        <f>+((C34))/(C35/10)</f>
        <v>0.11305803125983865</v>
      </c>
      <c r="D38" s="138">
        <f>+((D34))/(D35/10)</f>
        <v>0.09068469851278742</v>
      </c>
      <c r="E38" s="139">
        <f>+((E34))/(E35/10)</f>
        <v>0.4696040180539593</v>
      </c>
      <c r="F38" s="139">
        <f>+((F34))/(F35/10)</f>
        <v>0.1023003049096688</v>
      </c>
      <c r="G38" s="140">
        <v>0.95</v>
      </c>
      <c r="H38" s="137">
        <f>+((H34))/(H35/10)</f>
        <v>2.303155464957734</v>
      </c>
      <c r="I38" s="138">
        <f>+((I34))/(I35/10)</f>
        <v>2.674078529796105</v>
      </c>
      <c r="J38" s="139">
        <f>+((J34))/(J35/10)</f>
        <v>4.3990012337586455</v>
      </c>
      <c r="K38" s="139">
        <f>+((K34))/(K35/10)</f>
        <v>3.307405640483154</v>
      </c>
      <c r="L38" s="140">
        <v>8.44</v>
      </c>
    </row>
    <row r="39" spans="2:12" ht="25.5">
      <c r="B39" s="130" t="s">
        <v>47</v>
      </c>
      <c r="C39" s="124">
        <f>+C38</f>
        <v>0.11305803125983865</v>
      </c>
      <c r="D39" s="134">
        <f>+D38</f>
        <v>0.09068469851278742</v>
      </c>
      <c r="E39" s="122">
        <f>+E38</f>
        <v>0.4696040180539593</v>
      </c>
      <c r="F39" s="122">
        <f>+F38</f>
        <v>0.1023003049096688</v>
      </c>
      <c r="G39" s="140">
        <v>0.95</v>
      </c>
      <c r="H39" s="124">
        <f>+H38</f>
        <v>2.303155464957734</v>
      </c>
      <c r="I39" s="134">
        <f>+I38</f>
        <v>2.674078529796105</v>
      </c>
      <c r="J39" s="139">
        <f>+J38</f>
        <v>4.3990012337586455</v>
      </c>
      <c r="K39" s="122">
        <f>+K38</f>
        <v>3.307405640483154</v>
      </c>
      <c r="L39" s="140">
        <v>8.44</v>
      </c>
    </row>
    <row r="40" spans="2:12" ht="24" customHeight="1">
      <c r="B40" s="130" t="s">
        <v>48</v>
      </c>
      <c r="C40" s="124">
        <f aca="true" t="shared" si="7" ref="C40:L40">C34/195.03</f>
        <v>0.10079931292621724</v>
      </c>
      <c r="D40" s="134">
        <f t="shared" si="7"/>
        <v>0.06725119212428848</v>
      </c>
      <c r="E40" s="122">
        <f t="shared" si="7"/>
        <v>0.4186855355586312</v>
      </c>
      <c r="F40" s="122">
        <f t="shared" si="7"/>
        <v>0.07586525149976991</v>
      </c>
      <c r="G40" s="140">
        <f t="shared" si="7"/>
        <v>0.703481515664255</v>
      </c>
      <c r="H40" s="124">
        <f t="shared" si="7"/>
        <v>2.0534276587254747</v>
      </c>
      <c r="I40" s="134">
        <f t="shared" si="7"/>
        <v>1.9830795262267342</v>
      </c>
      <c r="J40" s="139">
        <f t="shared" si="7"/>
        <v>3.9220239109361454</v>
      </c>
      <c r="K40" s="122">
        <f t="shared" si="7"/>
        <v>2.4527508588422293</v>
      </c>
      <c r="L40" s="140">
        <f t="shared" si="7"/>
        <v>6.304671076244683</v>
      </c>
    </row>
    <row r="41" spans="2:14" ht="12.75">
      <c r="B41" s="130" t="s">
        <v>49</v>
      </c>
      <c r="C41" s="137">
        <f>+((C34+C18))/(C$35/10)</f>
        <v>0.11990182144126967</v>
      </c>
      <c r="D41" s="138">
        <f>+((D34+D18))/(D$35/10)</f>
        <v>0.16604785906397562</v>
      </c>
      <c r="E41" s="139">
        <f>+((E34+E18))/(E$35/10)</f>
        <v>0.48155140709986927</v>
      </c>
      <c r="F41" s="139">
        <f>+((F34+F18))/(F$35/10)</f>
        <v>0.27611955777727165</v>
      </c>
      <c r="G41" s="140">
        <f>+((G34+G18)*100000)/14563318</f>
        <v>1.2063185051648233</v>
      </c>
      <c r="H41" s="137">
        <f>+((H34+H18))/(H$35/10)</f>
        <v>2.677809519582224</v>
      </c>
      <c r="I41" s="138">
        <f>+((I34+I18))/(I$35/10)</f>
        <v>3.1703000006914053</v>
      </c>
      <c r="J41" s="139">
        <f>+((J34+J18))/(J$35/10)</f>
        <v>5.204542680999258</v>
      </c>
      <c r="K41" s="139">
        <f>+((K34+K18))/(K$35/10)</f>
        <v>4.496415064335249</v>
      </c>
      <c r="L41" s="140">
        <f>+((L34+L18)*100000)/14563318</f>
        <v>11.132833877554555</v>
      </c>
      <c r="N41" s="4"/>
    </row>
    <row r="42" spans="2:14" ht="12.75">
      <c r="B42" s="8" t="s">
        <v>50</v>
      </c>
      <c r="C42" s="141"/>
      <c r="D42" s="134"/>
      <c r="E42" s="122"/>
      <c r="F42" s="122"/>
      <c r="G42" s="34"/>
      <c r="H42" s="141"/>
      <c r="I42" s="122"/>
      <c r="J42" s="122"/>
      <c r="K42" s="123"/>
      <c r="L42" s="34"/>
      <c r="N42" s="4"/>
    </row>
    <row r="43" spans="2:15" ht="12.75">
      <c r="B43" s="8" t="s">
        <v>51</v>
      </c>
      <c r="C43" s="9">
        <v>13068296</v>
      </c>
      <c r="D43" s="10">
        <v>10913296</v>
      </c>
      <c r="E43" s="11">
        <f>+C43</f>
        <v>13068296</v>
      </c>
      <c r="F43" s="11">
        <f>+D43</f>
        <v>10913296</v>
      </c>
      <c r="G43" s="12">
        <v>11663296</v>
      </c>
      <c r="H43" s="9">
        <f>+C43</f>
        <v>13068296</v>
      </c>
      <c r="I43" s="11">
        <f>+D43</f>
        <v>10913296</v>
      </c>
      <c r="J43" s="11">
        <f>+H43</f>
        <v>13068296</v>
      </c>
      <c r="K43" s="13">
        <f>+I43</f>
        <v>10913296</v>
      </c>
      <c r="L43" s="12">
        <v>11663296</v>
      </c>
      <c r="N43" s="4"/>
      <c r="O43" s="4"/>
    </row>
    <row r="44" spans="2:14" ht="12.75">
      <c r="B44" s="8" t="s">
        <v>52</v>
      </c>
      <c r="C44" s="14">
        <f>+C43/(C35*100000/10)</f>
        <v>0.7515560734511527</v>
      </c>
      <c r="D44" s="15">
        <v>0.7545</v>
      </c>
      <c r="E44" s="16">
        <f>+C44</f>
        <v>0.7515560734511527</v>
      </c>
      <c r="F44" s="16">
        <f>+D44</f>
        <v>0.7545</v>
      </c>
      <c r="G44" s="17">
        <f>+G43/(G35*100000/10)</f>
        <v>0.8008690338041515</v>
      </c>
      <c r="H44" s="14">
        <f>+H43/(H35*100000/10)</f>
        <v>0.7515560734511527</v>
      </c>
      <c r="I44" s="16">
        <f>+D44</f>
        <v>0.7545</v>
      </c>
      <c r="J44" s="16">
        <f>+H44</f>
        <v>0.7515560734511527</v>
      </c>
      <c r="K44" s="18">
        <f>+I44</f>
        <v>0.7545</v>
      </c>
      <c r="L44" s="17">
        <f>+L43/(L35*100000/10)</f>
        <v>0.8008690338041515</v>
      </c>
      <c r="N44" s="4"/>
    </row>
    <row r="45" spans="2:12" ht="12.75">
      <c r="B45" s="8" t="s">
        <v>53</v>
      </c>
      <c r="C45" s="19"/>
      <c r="D45" s="20"/>
      <c r="E45" s="21"/>
      <c r="F45" s="22"/>
      <c r="G45" s="23"/>
      <c r="H45" s="19"/>
      <c r="I45" s="21"/>
      <c r="J45" s="21"/>
      <c r="K45" s="22"/>
      <c r="L45" s="23"/>
    </row>
    <row r="46" spans="2:12" ht="12.75">
      <c r="B46" s="8" t="s">
        <v>54</v>
      </c>
      <c r="C46" s="19"/>
      <c r="D46" s="20"/>
      <c r="E46" s="21"/>
      <c r="F46" s="22"/>
      <c r="G46" s="24"/>
      <c r="H46" s="19"/>
      <c r="I46" s="21"/>
      <c r="J46" s="21"/>
      <c r="K46" s="22"/>
      <c r="L46" s="24"/>
    </row>
    <row r="47" spans="2:12" ht="12.75">
      <c r="B47" s="8" t="s">
        <v>55</v>
      </c>
      <c r="C47" s="25" t="s">
        <v>56</v>
      </c>
      <c r="D47" s="26" t="s">
        <v>57</v>
      </c>
      <c r="E47" s="11" t="str">
        <f>+C47</f>
        <v>300000</v>
      </c>
      <c r="F47" s="26" t="s">
        <v>57</v>
      </c>
      <c r="G47" s="23">
        <v>300000</v>
      </c>
      <c r="H47" s="9" t="str">
        <f>+C47</f>
        <v>300000</v>
      </c>
      <c r="I47" s="26" t="s">
        <v>57</v>
      </c>
      <c r="J47" s="11" t="str">
        <f>+H47</f>
        <v>300000</v>
      </c>
      <c r="K47" s="13" t="str">
        <f>+I47</f>
        <v>Nil</v>
      </c>
      <c r="L47" s="23">
        <v>300000</v>
      </c>
    </row>
    <row r="48" spans="2:12" ht="12.75">
      <c r="B48" s="8" t="s">
        <v>58</v>
      </c>
      <c r="C48" s="25"/>
      <c r="D48" s="26"/>
      <c r="E48" s="26"/>
      <c r="F48" s="26"/>
      <c r="G48" s="27"/>
      <c r="H48" s="25"/>
      <c r="I48" s="26"/>
      <c r="J48" s="26"/>
      <c r="K48" s="28"/>
      <c r="L48" s="27"/>
    </row>
    <row r="49" spans="2:12" ht="12.75">
      <c r="B49" s="8" t="s">
        <v>59</v>
      </c>
      <c r="C49" s="14">
        <f>+C47/(C47+C53)</f>
        <v>0.06944409079398207</v>
      </c>
      <c r="D49" s="26" t="s">
        <v>57</v>
      </c>
      <c r="E49" s="16">
        <f>+C49</f>
        <v>0.06944409079398207</v>
      </c>
      <c r="F49" s="26" t="s">
        <v>57</v>
      </c>
      <c r="G49" s="17">
        <v>0.1034</v>
      </c>
      <c r="H49" s="14">
        <f>+H47/(H47+H53)</f>
        <v>0.06944409079398207</v>
      </c>
      <c r="I49" s="26" t="s">
        <v>57</v>
      </c>
      <c r="J49" s="16">
        <f>+H49</f>
        <v>0.06944409079398207</v>
      </c>
      <c r="K49" s="13" t="str">
        <f>+I49</f>
        <v>Nil</v>
      </c>
      <c r="L49" s="17">
        <v>0.1034</v>
      </c>
    </row>
    <row r="50" spans="2:12" ht="12.75">
      <c r="B50" s="8" t="s">
        <v>60</v>
      </c>
      <c r="C50" s="14"/>
      <c r="D50" s="26"/>
      <c r="E50" s="16"/>
      <c r="F50" s="26"/>
      <c r="G50" s="27"/>
      <c r="H50" s="14"/>
      <c r="I50" s="26"/>
      <c r="J50" s="16"/>
      <c r="K50" s="28"/>
      <c r="L50" s="27"/>
    </row>
    <row r="51" spans="2:12" ht="12.75">
      <c r="B51" s="8" t="s">
        <v>61</v>
      </c>
      <c r="C51" s="14">
        <f>+C47/(C35*100000/10)</f>
        <v>0.017252962592471565</v>
      </c>
      <c r="D51" s="26" t="s">
        <v>62</v>
      </c>
      <c r="E51" s="16">
        <f>+C51</f>
        <v>0.017252962592471565</v>
      </c>
      <c r="F51" s="26" t="s">
        <v>62</v>
      </c>
      <c r="G51" s="17">
        <v>0.0206</v>
      </c>
      <c r="H51" s="14">
        <f>+H47/(H35*100000/10)</f>
        <v>0.017252962592471565</v>
      </c>
      <c r="I51" s="26" t="s">
        <v>62</v>
      </c>
      <c r="J51" s="16">
        <f>+H51</f>
        <v>0.017252962592471565</v>
      </c>
      <c r="K51" s="13" t="str">
        <f>+I51</f>
        <v>0.00%</v>
      </c>
      <c r="L51" s="17">
        <v>0.0206</v>
      </c>
    </row>
    <row r="52" spans="2:12" ht="12.75">
      <c r="B52" s="8" t="s">
        <v>63</v>
      </c>
      <c r="C52" s="29"/>
      <c r="D52" s="21"/>
      <c r="E52" s="21"/>
      <c r="F52" s="22"/>
      <c r="G52" s="23"/>
      <c r="H52" s="29"/>
      <c r="I52" s="21"/>
      <c r="J52" s="21"/>
      <c r="K52" s="22"/>
      <c r="L52" s="23"/>
    </row>
    <row r="53" spans="2:12" ht="12.75">
      <c r="B53" s="8" t="s">
        <v>64</v>
      </c>
      <c r="C53" s="30">
        <v>4020022</v>
      </c>
      <c r="D53" s="11">
        <v>3550022</v>
      </c>
      <c r="E53" s="11">
        <f>+C53</f>
        <v>4020022</v>
      </c>
      <c r="F53" s="13">
        <f>+D53</f>
        <v>3550022</v>
      </c>
      <c r="G53" s="12">
        <v>2600022</v>
      </c>
      <c r="H53" s="30">
        <f>+C53</f>
        <v>4020022</v>
      </c>
      <c r="I53" s="11">
        <f>+D53</f>
        <v>3550022</v>
      </c>
      <c r="J53" s="11">
        <f>+H53</f>
        <v>4020022</v>
      </c>
      <c r="K53" s="13">
        <f>+I53</f>
        <v>3550022</v>
      </c>
      <c r="L53" s="12">
        <v>2600022</v>
      </c>
    </row>
    <row r="54" spans="2:12" ht="12.75">
      <c r="B54" s="8" t="s">
        <v>65</v>
      </c>
      <c r="C54" s="31">
        <v>0.9306</v>
      </c>
      <c r="D54" s="32">
        <v>1</v>
      </c>
      <c r="E54" s="16">
        <f>+C54</f>
        <v>0.9306</v>
      </c>
      <c r="F54" s="33">
        <f>+D54</f>
        <v>1</v>
      </c>
      <c r="G54" s="17">
        <v>0.8966</v>
      </c>
      <c r="H54" s="31">
        <f>+C54</f>
        <v>0.9306</v>
      </c>
      <c r="I54" s="32">
        <v>1</v>
      </c>
      <c r="J54" s="16">
        <f>+H54</f>
        <v>0.9306</v>
      </c>
      <c r="K54" s="33">
        <f>+I54</f>
        <v>1</v>
      </c>
      <c r="L54" s="17">
        <v>0.8966</v>
      </c>
    </row>
    <row r="55" spans="2:12" ht="12.75">
      <c r="B55" s="8" t="s">
        <v>59</v>
      </c>
      <c r="C55" s="29"/>
      <c r="D55" s="26"/>
      <c r="E55" s="16"/>
      <c r="F55" s="28"/>
      <c r="G55" s="34"/>
      <c r="H55" s="29"/>
      <c r="I55" s="26"/>
      <c r="J55" s="16"/>
      <c r="K55" s="28"/>
      <c r="L55" s="34"/>
    </row>
    <row r="56" spans="2:12" ht="12.75">
      <c r="B56" s="8" t="s">
        <v>66</v>
      </c>
      <c r="C56" s="35">
        <v>0.2312</v>
      </c>
      <c r="D56" s="36">
        <f>D53/((D35*100000)/10)</f>
        <v>0.24545034673967905</v>
      </c>
      <c r="E56" s="16">
        <f>+C56</f>
        <v>0.2312</v>
      </c>
      <c r="F56" s="37">
        <f>+D56</f>
        <v>0.24545034673967905</v>
      </c>
      <c r="G56" s="17">
        <v>0.1785</v>
      </c>
      <c r="H56" s="31">
        <f>+C56</f>
        <v>0.2312</v>
      </c>
      <c r="I56" s="36">
        <f>I53/((I35*100000)/10)</f>
        <v>0.24545034673967905</v>
      </c>
      <c r="J56" s="16">
        <f>+H56</f>
        <v>0.2312</v>
      </c>
      <c r="K56" s="37">
        <f>+I56</f>
        <v>0.24545034673967905</v>
      </c>
      <c r="L56" s="17">
        <v>0.1785</v>
      </c>
    </row>
    <row r="57" spans="2:12" ht="12.75">
      <c r="B57" s="8" t="s">
        <v>61</v>
      </c>
      <c r="C57" s="29"/>
      <c r="D57" s="26"/>
      <c r="E57" s="26"/>
      <c r="F57" s="28"/>
      <c r="G57" s="34"/>
      <c r="H57" s="29"/>
      <c r="I57" s="26"/>
      <c r="J57" s="26"/>
      <c r="K57" s="28"/>
      <c r="L57" s="34"/>
    </row>
    <row r="58" spans="2:12" ht="13.5" thickBot="1">
      <c r="B58" s="38"/>
      <c r="C58" s="39"/>
      <c r="D58" s="40"/>
      <c r="E58" s="40"/>
      <c r="F58" s="41"/>
      <c r="G58" s="42"/>
      <c r="H58" s="39"/>
      <c r="I58" s="43"/>
      <c r="J58" s="43"/>
      <c r="K58" s="44"/>
      <c r="L58" s="45"/>
    </row>
    <row r="59" spans="2:11" ht="11.25">
      <c r="B59" s="46" t="s">
        <v>67</v>
      </c>
      <c r="C59" s="46"/>
      <c r="D59" s="46"/>
      <c r="E59" s="46"/>
      <c r="F59" s="46"/>
      <c r="G59" s="47"/>
      <c r="H59" s="47"/>
      <c r="I59" s="47"/>
      <c r="J59" s="47"/>
      <c r="K59" s="47"/>
    </row>
    <row r="60" spans="2:12" ht="11.25">
      <c r="B60" s="48" t="s">
        <v>68</v>
      </c>
      <c r="C60" s="49"/>
      <c r="D60" s="49"/>
      <c r="E60" s="49"/>
      <c r="F60" s="49"/>
      <c r="G60" s="50"/>
      <c r="H60" s="50"/>
      <c r="I60" s="50"/>
      <c r="J60" s="50"/>
      <c r="K60" s="50"/>
      <c r="L60" s="50"/>
    </row>
    <row r="61" spans="2:12" ht="11.25">
      <c r="B61" s="51" t="s">
        <v>69</v>
      </c>
      <c r="C61" s="52"/>
      <c r="D61" s="52"/>
      <c r="E61" s="52"/>
      <c r="F61" s="52"/>
      <c r="G61" s="53"/>
      <c r="H61" s="53"/>
      <c r="I61" s="53"/>
      <c r="J61" s="53"/>
      <c r="K61" s="53"/>
      <c r="L61" s="53"/>
    </row>
    <row r="62" spans="2:12" ht="11.25">
      <c r="B62" s="54" t="s">
        <v>70</v>
      </c>
      <c r="C62" s="55">
        <f>+C64-C63</f>
        <v>9.999999974752427E-06</v>
      </c>
      <c r="D62" s="55">
        <v>0</v>
      </c>
      <c r="E62" s="55">
        <f>+C62+'[1]QE 30.09.2010'!C66</f>
        <v>240.92229000000003</v>
      </c>
      <c r="F62" s="55">
        <v>0</v>
      </c>
      <c r="G62" s="56">
        <f>+G64-G63</f>
        <v>1438.8127699999998</v>
      </c>
      <c r="H62" s="55">
        <f>+H64-H63</f>
        <v>1116.6563588859221</v>
      </c>
      <c r="I62" s="56">
        <v>0</v>
      </c>
      <c r="J62" s="56">
        <f>+H62+'[1]QE 30.09.2010'!F66</f>
        <v>2022.7825083757607</v>
      </c>
      <c r="K62" s="56">
        <f>+I62</f>
        <v>0</v>
      </c>
      <c r="L62" s="55">
        <f>+L64-L63</f>
        <v>4620.25277</v>
      </c>
    </row>
    <row r="63" spans="2:12" ht="11.25">
      <c r="B63" s="54" t="s">
        <v>71</v>
      </c>
      <c r="C63" s="55">
        <f>+'[1]COST CENTRE ANALISYS'!D8/100000</f>
        <v>744.86733</v>
      </c>
      <c r="D63" s="55">
        <v>0</v>
      </c>
      <c r="E63" s="55">
        <f>+C63+'[1]QE 30.09.2010'!C67</f>
        <v>1177.76505</v>
      </c>
      <c r="F63" s="55">
        <v>0</v>
      </c>
      <c r="G63" s="56">
        <f>+'[2]RESULTS'!$D$73</f>
        <v>951.15723</v>
      </c>
      <c r="H63" s="56">
        <f>+'[1]COST CENTRE ANALISYS'!C7/100000</f>
        <v>341.80149</v>
      </c>
      <c r="I63" s="56">
        <v>0</v>
      </c>
      <c r="J63" s="56">
        <f>+H63+'[1]QE 30.09.2010'!F67</f>
        <v>774.69921</v>
      </c>
      <c r="K63" s="56">
        <f>+I63</f>
        <v>0</v>
      </c>
      <c r="L63" s="56">
        <f>+G63</f>
        <v>951.15723</v>
      </c>
    </row>
    <row r="64" spans="2:13" ht="11.25">
      <c r="B64" s="51" t="s">
        <v>72</v>
      </c>
      <c r="C64" s="57">
        <f>+C10</f>
        <v>744.86734</v>
      </c>
      <c r="D64" s="57">
        <f>+D63+D62</f>
        <v>0</v>
      </c>
      <c r="E64" s="57">
        <f>+C64+'[1]QE 30.09.2010'!C68</f>
        <v>1418.68734</v>
      </c>
      <c r="F64" s="57">
        <v>0</v>
      </c>
      <c r="G64" s="57">
        <f>+G10</f>
        <v>2389.97</v>
      </c>
      <c r="H64" s="57">
        <f>+H10</f>
        <v>1458.4578488859222</v>
      </c>
      <c r="I64" s="57">
        <v>0</v>
      </c>
      <c r="J64" s="58">
        <f>+H64+'[1]QE 30.09.2010'!F68</f>
        <v>2797.4817183757605</v>
      </c>
      <c r="K64" s="56">
        <f>+I64</f>
        <v>0</v>
      </c>
      <c r="L64" s="57">
        <f>+L10</f>
        <v>5571.41</v>
      </c>
      <c r="M64" s="2"/>
    </row>
    <row r="65" spans="2:12" ht="11.25">
      <c r="B65" s="54"/>
      <c r="C65" s="55"/>
      <c r="D65" s="55"/>
      <c r="E65" s="55"/>
      <c r="F65" s="55"/>
      <c r="G65" s="56"/>
      <c r="H65" s="56"/>
      <c r="I65" s="56"/>
      <c r="J65" s="56"/>
      <c r="K65" s="56"/>
      <c r="L65" s="56"/>
    </row>
    <row r="66" spans="2:12" ht="11.25">
      <c r="B66" s="51" t="s">
        <v>73</v>
      </c>
      <c r="C66" s="55"/>
      <c r="D66" s="55"/>
      <c r="E66" s="55"/>
      <c r="F66" s="55"/>
      <c r="G66" s="56"/>
      <c r="H66" s="56"/>
      <c r="I66" s="56"/>
      <c r="J66" s="56"/>
      <c r="K66" s="56"/>
      <c r="L66" s="56"/>
    </row>
    <row r="67" spans="2:12" ht="11.25">
      <c r="B67" s="51" t="s">
        <v>74</v>
      </c>
      <c r="C67" s="55"/>
      <c r="D67" s="55"/>
      <c r="E67" s="55"/>
      <c r="F67" s="55"/>
      <c r="G67" s="56"/>
      <c r="H67" s="56"/>
      <c r="I67" s="56"/>
      <c r="J67" s="56"/>
      <c r="K67" s="56"/>
      <c r="L67" s="56"/>
    </row>
    <row r="68" spans="2:12" ht="11.25">
      <c r="B68" s="54" t="s">
        <v>70</v>
      </c>
      <c r="C68" s="55">
        <f>+(C72+C71+C70)-C69</f>
        <v>1.4921397450962104E-13</v>
      </c>
      <c r="D68" s="55">
        <v>0</v>
      </c>
      <c r="E68" s="55">
        <f>+C68+'[1]QE 30.09.2010'!C72</f>
        <v>38.727680000000156</v>
      </c>
      <c r="F68" s="55">
        <v>0</v>
      </c>
      <c r="G68" s="55">
        <f>+(G72+G71+G70)-G69</f>
        <v>28.39137999999963</v>
      </c>
      <c r="H68" s="55">
        <f>+(H72+H71+H70)-H69</f>
        <v>428.9672413646312</v>
      </c>
      <c r="I68" s="55">
        <v>0</v>
      </c>
      <c r="J68" s="56">
        <f>+H68+'[1]QE 30.09.2010'!F72</f>
        <v>833.6286075549403</v>
      </c>
      <c r="K68" s="56">
        <f>+I68</f>
        <v>0</v>
      </c>
      <c r="L68" s="55">
        <f>+(L72+L71+L70)-L69</f>
        <v>1365.1213800000005</v>
      </c>
    </row>
    <row r="69" spans="2:12" ht="11.25">
      <c r="B69" s="54" t="s">
        <v>71</v>
      </c>
      <c r="C69" s="55">
        <f>+('[1]COST CENTRE ANALISYS'!D27+'[1]COST CENTRE ANALISYS'!C23)/100000</f>
        <v>23.00638</v>
      </c>
      <c r="D69" s="55">
        <v>0</v>
      </c>
      <c r="E69" s="55">
        <f>+C69+'[1]QE 30.09.2010'!C73</f>
        <v>61.44638</v>
      </c>
      <c r="F69" s="55">
        <v>0</v>
      </c>
      <c r="G69" s="56">
        <f>+'[2]RESULTS'!$D$74</f>
        <v>136.00862</v>
      </c>
      <c r="H69" s="56">
        <f>+'[1]COST CENTRE ANALISYS'!D83/100000</f>
        <v>19.09021690450809</v>
      </c>
      <c r="I69" s="56">
        <v>0</v>
      </c>
      <c r="J69" s="56">
        <f>+H69+'[1]QE 30.09.2010'!F73</f>
        <v>33.944395484346316</v>
      </c>
      <c r="K69" s="56">
        <f>+I69</f>
        <v>0</v>
      </c>
      <c r="L69" s="56">
        <f>+G69</f>
        <v>136.00862</v>
      </c>
    </row>
    <row r="70" spans="2:12" ht="11.25">
      <c r="B70" s="54" t="s">
        <v>75</v>
      </c>
      <c r="C70" s="55">
        <f>+C25</f>
        <v>3.34749</v>
      </c>
      <c r="D70" s="55">
        <v>0</v>
      </c>
      <c r="E70" s="55">
        <f>+C70+'[1]QE 30.09.2010'!C74</f>
        <v>18.51382</v>
      </c>
      <c r="F70" s="55">
        <v>0</v>
      </c>
      <c r="G70" s="55">
        <f>+G25</f>
        <v>22.89</v>
      </c>
      <c r="H70" s="55">
        <f>+H25</f>
        <v>47.57746198791</v>
      </c>
      <c r="I70" s="55">
        <v>0</v>
      </c>
      <c r="J70" s="56">
        <f>+H70+'[1]QE 30.09.2010'!F74</f>
        <v>102.66067968941</v>
      </c>
      <c r="K70" s="56">
        <f>+I70</f>
        <v>0</v>
      </c>
      <c r="L70" s="55">
        <f>+L25</f>
        <v>267.22</v>
      </c>
    </row>
    <row r="71" spans="2:12" ht="11.25">
      <c r="B71" s="54" t="s">
        <v>76</v>
      </c>
      <c r="C71" s="55">
        <f aca="true" t="shared" si="8" ref="C71:L71">+C29</f>
        <v>0</v>
      </c>
      <c r="D71" s="55">
        <f t="shared" si="8"/>
        <v>0</v>
      </c>
      <c r="E71" s="55">
        <f>+C71+'[1]QE 30.09.2010'!C75</f>
        <v>0</v>
      </c>
      <c r="F71" s="55">
        <v>0</v>
      </c>
      <c r="G71" s="55">
        <f t="shared" si="8"/>
        <v>4.31</v>
      </c>
      <c r="H71" s="55">
        <f t="shared" si="8"/>
        <v>0</v>
      </c>
      <c r="I71" s="55">
        <f t="shared" si="8"/>
        <v>0</v>
      </c>
      <c r="J71" s="56">
        <f>+H71+'[1]QE 30.09.2010'!F75</f>
        <v>0</v>
      </c>
      <c r="K71" s="56">
        <f>+I71</f>
        <v>0</v>
      </c>
      <c r="L71" s="55">
        <f t="shared" si="8"/>
        <v>4.31</v>
      </c>
    </row>
    <row r="72" spans="2:12" ht="11.25">
      <c r="B72" s="54" t="s">
        <v>77</v>
      </c>
      <c r="C72" s="57">
        <f>+C34</f>
        <v>19.65889000000015</v>
      </c>
      <c r="D72" s="57">
        <v>0</v>
      </c>
      <c r="E72" s="57">
        <f>+C72+'[1]QE 30.09.2010'!C76</f>
        <v>81.66024000000016</v>
      </c>
      <c r="F72" s="57">
        <v>0</v>
      </c>
      <c r="G72" s="57">
        <f>+G34</f>
        <v>137.19999999999965</v>
      </c>
      <c r="H72" s="57">
        <f>+H34</f>
        <v>400.4799962812293</v>
      </c>
      <c r="I72" s="57">
        <v>0</v>
      </c>
      <c r="J72" s="58">
        <f>+H72+'[1]QE 30.09.2010'!F76</f>
        <v>764.9123233498766</v>
      </c>
      <c r="K72" s="56">
        <f>+I72</f>
        <v>0</v>
      </c>
      <c r="L72" s="57">
        <f>+L34</f>
        <v>1229.6000000000006</v>
      </c>
    </row>
    <row r="73" spans="2:12" ht="11.25">
      <c r="B73" s="54"/>
      <c r="C73" s="55"/>
      <c r="D73" s="55"/>
      <c r="E73" s="55"/>
      <c r="F73" s="55"/>
      <c r="G73" s="56"/>
      <c r="H73" s="56"/>
      <c r="I73" s="56"/>
      <c r="J73" s="56"/>
      <c r="K73" s="56"/>
      <c r="L73" s="56"/>
    </row>
    <row r="74" spans="2:12" ht="11.25">
      <c r="B74" s="51" t="s">
        <v>78</v>
      </c>
      <c r="C74" s="55"/>
      <c r="D74" s="55"/>
      <c r="E74" s="55"/>
      <c r="F74" s="55"/>
      <c r="G74" s="56"/>
      <c r="H74" s="56"/>
      <c r="I74" s="56"/>
      <c r="J74" s="56"/>
      <c r="K74" s="56"/>
      <c r="L74" s="56"/>
    </row>
    <row r="75" spans="2:12" ht="11.25">
      <c r="B75" s="54" t="s">
        <v>70</v>
      </c>
      <c r="C75" s="59">
        <v>0</v>
      </c>
      <c r="D75" s="55">
        <v>0</v>
      </c>
      <c r="E75" s="55">
        <f>+C75</f>
        <v>0</v>
      </c>
      <c r="F75" s="55">
        <v>0</v>
      </c>
      <c r="G75" s="60">
        <v>1164.34</v>
      </c>
      <c r="H75" s="60">
        <f>+((D109+D118+D110)-H76)</f>
        <v>8256.152891455935</v>
      </c>
      <c r="I75" s="56">
        <v>0</v>
      </c>
      <c r="J75" s="56">
        <f>+H75</f>
        <v>8256.152891455935</v>
      </c>
      <c r="K75" s="56">
        <f>+I75</f>
        <v>0</v>
      </c>
      <c r="L75" s="60">
        <v>7295.8</v>
      </c>
    </row>
    <row r="76" spans="2:12" ht="11.25">
      <c r="B76" s="54" t="s">
        <v>71</v>
      </c>
      <c r="C76" s="59">
        <f>+C109+C118</f>
        <v>794.6800000000002</v>
      </c>
      <c r="D76" s="55">
        <v>0</v>
      </c>
      <c r="E76" s="55">
        <f>+C76</f>
        <v>794.6800000000002</v>
      </c>
      <c r="F76" s="55">
        <v>0</v>
      </c>
      <c r="G76" s="60">
        <v>137.22</v>
      </c>
      <c r="H76" s="60">
        <f>+C76</f>
        <v>794.6800000000002</v>
      </c>
      <c r="I76" s="56">
        <v>0</v>
      </c>
      <c r="J76" s="56">
        <f>+H76</f>
        <v>794.6800000000002</v>
      </c>
      <c r="K76" s="56">
        <f>+I76</f>
        <v>0</v>
      </c>
      <c r="L76" s="60">
        <v>137.22</v>
      </c>
    </row>
    <row r="77" spans="2:12" ht="11.25">
      <c r="B77" s="61"/>
      <c r="C77" s="62"/>
      <c r="D77" s="62"/>
      <c r="E77" s="62"/>
      <c r="F77" s="62"/>
      <c r="G77" s="63"/>
      <c r="H77" s="63"/>
      <c r="I77" s="63"/>
      <c r="J77" s="63"/>
      <c r="K77" s="63"/>
      <c r="L77" s="63"/>
    </row>
    <row r="78" spans="2:19" ht="15">
      <c r="B78" s="64" t="s">
        <v>79</v>
      </c>
      <c r="C78" s="65"/>
      <c r="D78" s="65"/>
      <c r="E78" s="65"/>
      <c r="F78" s="65"/>
      <c r="G78" s="65"/>
      <c r="H78" s="66"/>
      <c r="I78" s="66"/>
      <c r="J78" s="66"/>
      <c r="K78" s="67"/>
      <c r="L78" s="67"/>
      <c r="M78" s="67"/>
      <c r="N78" s="67"/>
      <c r="O78" s="67"/>
      <c r="P78" s="67"/>
      <c r="Q78" s="67"/>
      <c r="R78"/>
      <c r="S78"/>
    </row>
    <row r="79" spans="2:19" ht="15">
      <c r="B79" s="64" t="s">
        <v>80</v>
      </c>
      <c r="C79" s="65"/>
      <c r="D79" s="65"/>
      <c r="E79" s="65"/>
      <c r="F79" s="65"/>
      <c r="G79" s="65"/>
      <c r="H79" s="66"/>
      <c r="I79" s="66"/>
      <c r="J79" s="66"/>
      <c r="K79" s="67"/>
      <c r="L79" s="67"/>
      <c r="M79" s="67"/>
      <c r="N79" s="67"/>
      <c r="O79" s="67"/>
      <c r="P79" s="67"/>
      <c r="Q79" s="67"/>
      <c r="R79"/>
      <c r="S79"/>
    </row>
    <row r="80" spans="2:19" ht="15">
      <c r="B80" s="64" t="s">
        <v>81</v>
      </c>
      <c r="C80" s="68"/>
      <c r="D80" s="68"/>
      <c r="E80" s="68"/>
      <c r="F80" s="68"/>
      <c r="G80" s="68"/>
      <c r="H80" s="69"/>
      <c r="I80" s="69"/>
      <c r="J80" s="69"/>
      <c r="K80"/>
      <c r="L80"/>
      <c r="M80"/>
      <c r="N80"/>
      <c r="O80"/>
      <c r="P80"/>
      <c r="Q80"/>
      <c r="R80"/>
      <c r="S80"/>
    </row>
    <row r="81" spans="2:19" ht="15">
      <c r="B81" s="70" t="s">
        <v>82</v>
      </c>
      <c r="C81" s="68"/>
      <c r="D81" s="68"/>
      <c r="E81" s="68"/>
      <c r="F81" s="68"/>
      <c r="G81" s="68"/>
      <c r="H81" s="69"/>
      <c r="I81" s="69"/>
      <c r="J81" s="69"/>
      <c r="K81"/>
      <c r="L81"/>
      <c r="M81"/>
      <c r="N81"/>
      <c r="O81"/>
      <c r="P81"/>
      <c r="Q81"/>
      <c r="R81"/>
      <c r="S81"/>
    </row>
    <row r="82" spans="2:19" ht="15">
      <c r="B82" s="64" t="s">
        <v>83</v>
      </c>
      <c r="C82" s="68"/>
      <c r="D82" s="68"/>
      <c r="E82" s="68"/>
      <c r="F82" s="68"/>
      <c r="G82" s="68"/>
      <c r="H82" s="69"/>
      <c r="I82" s="69"/>
      <c r="J82" s="69"/>
      <c r="K82"/>
      <c r="L82"/>
      <c r="M82"/>
      <c r="N82"/>
      <c r="O82"/>
      <c r="P82"/>
      <c r="Q82"/>
      <c r="R82"/>
      <c r="S82"/>
    </row>
    <row r="83" spans="2:19" ht="15">
      <c r="B83" s="64" t="s">
        <v>120</v>
      </c>
      <c r="C83" s="68"/>
      <c r="D83" s="68"/>
      <c r="E83" s="68"/>
      <c r="F83" s="68"/>
      <c r="G83" s="68"/>
      <c r="H83" s="69"/>
      <c r="I83" s="69"/>
      <c r="J83" s="69"/>
      <c r="K83"/>
      <c r="L83"/>
      <c r="M83"/>
      <c r="N83"/>
      <c r="O83"/>
      <c r="P83"/>
      <c r="Q83"/>
      <c r="R83"/>
      <c r="S83"/>
    </row>
    <row r="84" spans="2:19" ht="15">
      <c r="B84" s="64" t="s">
        <v>121</v>
      </c>
      <c r="C84" s="68"/>
      <c r="D84" s="68"/>
      <c r="E84" s="68"/>
      <c r="F84" s="68"/>
      <c r="G84" s="68"/>
      <c r="H84" s="69"/>
      <c r="I84" s="69"/>
      <c r="J84" s="69"/>
      <c r="K84"/>
      <c r="L84"/>
      <c r="M84"/>
      <c r="N84"/>
      <c r="O84"/>
      <c r="P84"/>
      <c r="Q84"/>
      <c r="R84"/>
      <c r="S84"/>
    </row>
    <row r="85" spans="2:19" ht="15">
      <c r="B85" s="71" t="s">
        <v>124</v>
      </c>
      <c r="C85" s="72"/>
      <c r="D85" s="72"/>
      <c r="E85" s="73"/>
      <c r="F85" s="74"/>
      <c r="G85" s="74"/>
      <c r="H85" s="74"/>
      <c r="I85" s="74"/>
      <c r="J85" s="74"/>
      <c r="K85" s="67"/>
      <c r="L85" s="67"/>
      <c r="M85" s="67"/>
      <c r="N85" s="67"/>
      <c r="O85" s="67"/>
      <c r="P85" s="67"/>
      <c r="Q85" s="67"/>
      <c r="R85" s="67"/>
      <c r="S85"/>
    </row>
    <row r="86" spans="2:19" ht="15">
      <c r="B86" s="71" t="s">
        <v>84</v>
      </c>
      <c r="C86" s="72"/>
      <c r="D86" s="72"/>
      <c r="E86" s="73"/>
      <c r="F86" s="74"/>
      <c r="G86" s="74"/>
      <c r="H86" s="74"/>
      <c r="I86" s="74"/>
      <c r="J86" s="74"/>
      <c r="K86" s="67"/>
      <c r="L86" s="67"/>
      <c r="M86" s="67"/>
      <c r="N86" s="67"/>
      <c r="O86" s="67"/>
      <c r="P86" s="67"/>
      <c r="Q86" s="67"/>
      <c r="R86" s="67"/>
      <c r="S86"/>
    </row>
    <row r="87" spans="2:19" ht="15">
      <c r="B87" s="71" t="s">
        <v>85</v>
      </c>
      <c r="C87" s="72"/>
      <c r="D87" s="72"/>
      <c r="E87" s="73"/>
      <c r="F87" s="74"/>
      <c r="G87" s="74"/>
      <c r="H87" s="74"/>
      <c r="I87" s="74"/>
      <c r="J87" s="74"/>
      <c r="K87" s="67"/>
      <c r="L87" s="67"/>
      <c r="M87" s="67"/>
      <c r="N87" s="67"/>
      <c r="O87" s="67"/>
      <c r="P87" s="67"/>
      <c r="Q87" s="67"/>
      <c r="R87" s="67"/>
      <c r="S87"/>
    </row>
    <row r="88" spans="2:19" ht="15">
      <c r="B88" s="69" t="s">
        <v>86</v>
      </c>
      <c r="C88" s="64"/>
      <c r="D88" s="64"/>
      <c r="E88" s="64"/>
      <c r="F88" s="64"/>
      <c r="G88" s="64"/>
      <c r="H88" s="69"/>
      <c r="I88" s="69"/>
      <c r="J88" s="69"/>
      <c r="K88"/>
      <c r="L88"/>
      <c r="M88"/>
      <c r="N88"/>
      <c r="O88"/>
      <c r="P88"/>
      <c r="Q88"/>
      <c r="R88"/>
      <c r="S88"/>
    </row>
    <row r="89" spans="2:19" ht="15">
      <c r="B89" s="68" t="s">
        <v>87</v>
      </c>
      <c r="C89" s="75"/>
      <c r="D89" s="75"/>
      <c r="E89" s="75"/>
      <c r="F89" s="75"/>
      <c r="G89" s="75"/>
      <c r="H89" s="66"/>
      <c r="I89" s="66"/>
      <c r="J89" s="66"/>
      <c r="K89" s="67"/>
      <c r="L89" s="67"/>
      <c r="M89" s="67"/>
      <c r="N89"/>
      <c r="O89"/>
      <c r="P89"/>
      <c r="Q89"/>
      <c r="R89"/>
      <c r="S89"/>
    </row>
    <row r="90" spans="2:19" ht="15">
      <c r="B90" s="76" t="s">
        <v>88</v>
      </c>
      <c r="C90" s="75"/>
      <c r="D90" s="75"/>
      <c r="E90" s="75"/>
      <c r="F90" s="75"/>
      <c r="G90" s="75"/>
      <c r="H90" s="66"/>
      <c r="I90" s="66"/>
      <c r="J90" s="66"/>
      <c r="K90" s="67"/>
      <c r="L90" s="67"/>
      <c r="M90" s="67"/>
      <c r="N90"/>
      <c r="O90"/>
      <c r="P90"/>
      <c r="Q90"/>
      <c r="R90"/>
      <c r="S90"/>
    </row>
    <row r="91" spans="2:19" ht="15">
      <c r="B91" s="76" t="s">
        <v>89</v>
      </c>
      <c r="C91" s="75"/>
      <c r="D91" s="75"/>
      <c r="E91" s="75"/>
      <c r="F91" s="75"/>
      <c r="G91" s="75"/>
      <c r="H91" s="66"/>
      <c r="I91" s="66"/>
      <c r="J91" s="66"/>
      <c r="K91" s="67"/>
      <c r="L91" s="67"/>
      <c r="M91" s="67"/>
      <c r="N91"/>
      <c r="O91"/>
      <c r="P91"/>
      <c r="Q91"/>
      <c r="R91"/>
      <c r="S91"/>
    </row>
    <row r="92" spans="2:19" ht="15">
      <c r="B92" s="76" t="s">
        <v>122</v>
      </c>
      <c r="C92" s="75"/>
      <c r="D92" s="75"/>
      <c r="E92" s="75"/>
      <c r="F92" s="75"/>
      <c r="G92" s="75"/>
      <c r="H92" s="66"/>
      <c r="I92" s="66"/>
      <c r="J92" s="66"/>
      <c r="K92" s="67"/>
      <c r="L92" s="67"/>
      <c r="M92" s="67"/>
      <c r="N92"/>
      <c r="O92"/>
      <c r="P92"/>
      <c r="Q92"/>
      <c r="R92"/>
      <c r="S92"/>
    </row>
    <row r="93" spans="2:19" ht="15">
      <c r="B93" s="64" t="s">
        <v>123</v>
      </c>
      <c r="C93" s="69"/>
      <c r="D93" s="69"/>
      <c r="E93" s="69"/>
      <c r="F93" s="69"/>
      <c r="G93" s="69"/>
      <c r="H93" s="69"/>
      <c r="I93" s="69"/>
      <c r="J93" s="69"/>
      <c r="K93"/>
      <c r="L93"/>
      <c r="M93"/>
      <c r="N93"/>
      <c r="O93"/>
      <c r="P93"/>
      <c r="Q93"/>
      <c r="R93"/>
      <c r="S93"/>
    </row>
    <row r="94" spans="2:19" ht="15">
      <c r="B94" s="64" t="s">
        <v>125</v>
      </c>
      <c r="C94" s="69"/>
      <c r="D94" s="69" t="s">
        <v>90</v>
      </c>
      <c r="E94" s="69"/>
      <c r="F94" s="69"/>
      <c r="G94" s="69"/>
      <c r="H94" s="69"/>
      <c r="I94" s="69"/>
      <c r="J94" s="69"/>
      <c r="K94"/>
      <c r="L94"/>
      <c r="M94"/>
      <c r="N94"/>
      <c r="O94"/>
      <c r="P94"/>
      <c r="Q94"/>
      <c r="R94"/>
      <c r="S94"/>
    </row>
    <row r="95" spans="2:19" ht="15">
      <c r="B95" s="77" t="s">
        <v>91</v>
      </c>
      <c r="C95" s="78" t="s">
        <v>92</v>
      </c>
      <c r="D95" s="78" t="s">
        <v>93</v>
      </c>
      <c r="E95" s="69"/>
      <c r="F95" s="69"/>
      <c r="G95" s="69"/>
      <c r="H95" s="69"/>
      <c r="I95" s="69"/>
      <c r="J95" s="69"/>
      <c r="K95"/>
      <c r="L95"/>
      <c r="M95"/>
      <c r="N95"/>
      <c r="O95"/>
      <c r="P95"/>
      <c r="Q95"/>
      <c r="R95"/>
      <c r="S95"/>
    </row>
    <row r="96" spans="2:19" ht="15">
      <c r="B96" s="79"/>
      <c r="C96" s="80"/>
      <c r="D96" s="80"/>
      <c r="E96" s="69"/>
      <c r="F96" s="69"/>
      <c r="G96" s="69"/>
      <c r="H96" s="69"/>
      <c r="I96" s="69"/>
      <c r="J96" s="69"/>
      <c r="K96"/>
      <c r="L96"/>
      <c r="M96"/>
      <c r="N96"/>
      <c r="O96"/>
      <c r="P96"/>
      <c r="Q96"/>
      <c r="R96"/>
      <c r="S96"/>
    </row>
    <row r="97" spans="2:19" ht="15">
      <c r="B97" s="79" t="s">
        <v>94</v>
      </c>
      <c r="C97" s="80"/>
      <c r="D97" s="80"/>
      <c r="E97" s="69"/>
      <c r="F97" s="69"/>
      <c r="G97" s="69"/>
      <c r="H97" s="69"/>
      <c r="I97" s="69"/>
      <c r="J97" s="69"/>
      <c r="K97"/>
      <c r="L97"/>
      <c r="M97"/>
      <c r="N97"/>
      <c r="O97"/>
      <c r="P97"/>
      <c r="Q97"/>
      <c r="R97"/>
      <c r="S97"/>
    </row>
    <row r="98" spans="2:19" ht="15">
      <c r="B98" s="79" t="s">
        <v>95</v>
      </c>
      <c r="C98" s="80">
        <v>1738.83</v>
      </c>
      <c r="D98" s="81">
        <f>+'[1]BS - CONS'!L5</f>
        <v>1738.83</v>
      </c>
      <c r="E98" s="69"/>
      <c r="F98" s="69"/>
      <c r="G98" s="69"/>
      <c r="H98" s="69"/>
      <c r="I98" s="69"/>
      <c r="J98" s="69"/>
      <c r="K98"/>
      <c r="L98"/>
      <c r="M98"/>
      <c r="N98"/>
      <c r="O98"/>
      <c r="P98"/>
      <c r="Q98"/>
      <c r="R98"/>
      <c r="S98"/>
    </row>
    <row r="99" spans="2:19" ht="15">
      <c r="B99" s="79" t="s">
        <v>96</v>
      </c>
      <c r="C99" s="80">
        <v>833.25</v>
      </c>
      <c r="D99" s="81">
        <f>+'[1]BS - CONS'!L6</f>
        <v>833.25</v>
      </c>
      <c r="E99" s="69"/>
      <c r="F99" s="69"/>
      <c r="G99" s="69"/>
      <c r="H99" s="69"/>
      <c r="I99" s="69"/>
      <c r="J99" s="69"/>
      <c r="K99"/>
      <c r="L99"/>
      <c r="M99"/>
      <c r="N99"/>
      <c r="O99"/>
      <c r="P99"/>
      <c r="Q99"/>
      <c r="R99"/>
      <c r="S99"/>
    </row>
    <row r="100" spans="2:19" ht="15">
      <c r="B100" s="79" t="s">
        <v>97</v>
      </c>
      <c r="C100" s="80">
        <f>4389.52+157.81</f>
        <v>4547.330000000001</v>
      </c>
      <c r="D100" s="81">
        <f>+'[1]BS - CONS'!L7</f>
        <v>5148.764478640489</v>
      </c>
      <c r="E100" s="69"/>
      <c r="F100" s="69"/>
      <c r="G100" s="69"/>
      <c r="H100" s="69"/>
      <c r="I100" s="69"/>
      <c r="J100" s="69"/>
      <c r="K100"/>
      <c r="L100"/>
      <c r="M100"/>
      <c r="N100"/>
      <c r="O100"/>
      <c r="P100"/>
      <c r="Q100"/>
      <c r="R100"/>
      <c r="S100"/>
    </row>
    <row r="101" spans="2:19" ht="15">
      <c r="B101" s="79"/>
      <c r="C101" s="80"/>
      <c r="D101" s="81"/>
      <c r="E101" s="69"/>
      <c r="F101" s="69"/>
      <c r="G101" s="69"/>
      <c r="H101" s="69"/>
      <c r="I101" s="69"/>
      <c r="J101" s="69"/>
      <c r="K101"/>
      <c r="L101"/>
      <c r="M101"/>
      <c r="N101"/>
      <c r="O101"/>
      <c r="P101"/>
      <c r="Q101"/>
      <c r="R101"/>
      <c r="S101"/>
    </row>
    <row r="102" spans="2:19" ht="15">
      <c r="B102" s="79" t="s">
        <v>98</v>
      </c>
      <c r="C102" s="80"/>
      <c r="D102" s="81"/>
      <c r="E102" s="69"/>
      <c r="F102" s="69"/>
      <c r="G102" s="69"/>
      <c r="H102" s="69"/>
      <c r="I102" s="69"/>
      <c r="J102" s="69"/>
      <c r="K102"/>
      <c r="L102"/>
      <c r="M102"/>
      <c r="N102"/>
      <c r="O102"/>
      <c r="P102"/>
      <c r="Q102"/>
      <c r="R102"/>
      <c r="S102"/>
    </row>
    <row r="103" spans="2:19" ht="15">
      <c r="B103" s="79" t="s">
        <v>99</v>
      </c>
      <c r="C103" s="80">
        <v>6.86</v>
      </c>
      <c r="D103" s="81">
        <f>+'[1]BS - CONS'!L10</f>
        <v>1279.7684545021598</v>
      </c>
      <c r="E103" s="69"/>
      <c r="F103" s="69"/>
      <c r="G103" s="69"/>
      <c r="H103" s="69"/>
      <c r="I103" s="69"/>
      <c r="J103" s="69"/>
      <c r="K103"/>
      <c r="L103"/>
      <c r="M103"/>
      <c r="N103"/>
      <c r="O103"/>
      <c r="P103"/>
      <c r="Q103"/>
      <c r="R103"/>
      <c r="S103"/>
    </row>
    <row r="104" spans="2:19" ht="15">
      <c r="B104" s="79" t="s">
        <v>100</v>
      </c>
      <c r="C104" s="80">
        <v>50.15</v>
      </c>
      <c r="D104" s="81">
        <f>+'[1]BS - CONS'!L11</f>
        <v>50.15</v>
      </c>
      <c r="E104" s="69"/>
      <c r="F104" s="69"/>
      <c r="G104" s="69"/>
      <c r="H104" s="69"/>
      <c r="I104" s="69"/>
      <c r="J104" s="69"/>
      <c r="K104"/>
      <c r="L104"/>
      <c r="M104"/>
      <c r="N104"/>
      <c r="O104"/>
      <c r="P104"/>
      <c r="Q104"/>
      <c r="R104"/>
      <c r="S104"/>
    </row>
    <row r="105" spans="2:19" ht="15">
      <c r="B105" s="79"/>
      <c r="C105" s="80"/>
      <c r="D105" s="81"/>
      <c r="E105" s="69"/>
      <c r="F105" s="69"/>
      <c r="G105" s="69"/>
      <c r="H105" s="69"/>
      <c r="I105" s="69"/>
      <c r="J105" s="69"/>
      <c r="K105"/>
      <c r="L105"/>
      <c r="M105"/>
      <c r="N105"/>
      <c r="O105"/>
      <c r="P105"/>
      <c r="Q105"/>
      <c r="R105"/>
      <c r="S105"/>
    </row>
    <row r="106" spans="2:19" ht="15">
      <c r="B106" s="79" t="s">
        <v>101</v>
      </c>
      <c r="C106" s="80">
        <v>3.94</v>
      </c>
      <c r="D106" s="81">
        <f>+'[1]BS - CONS'!L13</f>
        <v>3.94</v>
      </c>
      <c r="E106" s="69"/>
      <c r="F106" s="69"/>
      <c r="G106" s="69"/>
      <c r="H106" s="69"/>
      <c r="I106" s="69"/>
      <c r="J106" s="69"/>
      <c r="K106"/>
      <c r="L106"/>
      <c r="M106"/>
      <c r="N106"/>
      <c r="O106"/>
      <c r="P106"/>
      <c r="Q106"/>
      <c r="R106"/>
      <c r="S106"/>
    </row>
    <row r="107" spans="2:19" ht="15.75" thickBot="1">
      <c r="B107" s="82" t="s">
        <v>102</v>
      </c>
      <c r="C107" s="83">
        <f>SUM(C97:C106)</f>
        <v>7180.36</v>
      </c>
      <c r="D107" s="84">
        <f>SUM(D97:D106)</f>
        <v>9054.70293314265</v>
      </c>
      <c r="E107" s="69"/>
      <c r="F107" s="69"/>
      <c r="G107" s="69"/>
      <c r="H107" s="69"/>
      <c r="I107" s="69"/>
      <c r="J107" s="69"/>
      <c r="K107"/>
      <c r="L107"/>
      <c r="M107"/>
      <c r="N107"/>
      <c r="O107"/>
      <c r="P107"/>
      <c r="Q107"/>
      <c r="R107"/>
      <c r="S107"/>
    </row>
    <row r="108" spans="2:19" ht="15.75" thickTop="1">
      <c r="B108" s="79"/>
      <c r="C108" s="80"/>
      <c r="D108" s="81"/>
      <c r="E108" s="69"/>
      <c r="F108" s="69"/>
      <c r="G108" s="69"/>
      <c r="H108" s="69"/>
      <c r="I108" s="69"/>
      <c r="J108" s="69"/>
      <c r="K108"/>
      <c r="L108"/>
      <c r="M108"/>
      <c r="N108"/>
      <c r="O108"/>
      <c r="P108"/>
      <c r="Q108"/>
      <c r="R108"/>
      <c r="S108"/>
    </row>
    <row r="109" spans="2:19" ht="15">
      <c r="B109" s="79" t="s">
        <v>103</v>
      </c>
      <c r="C109" s="80">
        <v>41.58</v>
      </c>
      <c r="D109" s="81">
        <f>+'[1]BS - CONS'!L16-0.01</f>
        <v>4074.68654303511</v>
      </c>
      <c r="E109" s="69"/>
      <c r="F109" s="69"/>
      <c r="G109" s="69"/>
      <c r="H109" s="69"/>
      <c r="I109" s="69"/>
      <c r="J109" s="69"/>
      <c r="K109"/>
      <c r="L109"/>
      <c r="M109"/>
      <c r="N109"/>
      <c r="O109"/>
      <c r="P109"/>
      <c r="Q109"/>
      <c r="R109"/>
      <c r="S109"/>
    </row>
    <row r="110" spans="2:19" ht="15">
      <c r="B110" s="79" t="s">
        <v>104</v>
      </c>
      <c r="C110" s="80">
        <v>22.05</v>
      </c>
      <c r="D110" s="81">
        <f>+'[1]BS - CONS'!L17</f>
        <v>4084.2952931966615</v>
      </c>
      <c r="E110" s="69"/>
      <c r="F110" s="69"/>
      <c r="G110" s="69"/>
      <c r="H110" s="69"/>
      <c r="I110" s="69"/>
      <c r="J110" s="69"/>
      <c r="K110"/>
      <c r="L110"/>
      <c r="M110"/>
      <c r="N110"/>
      <c r="O110"/>
      <c r="P110"/>
      <c r="Q110"/>
      <c r="R110"/>
      <c r="S110"/>
    </row>
    <row r="111" spans="2:19" ht="15">
      <c r="B111" s="79" t="s">
        <v>105</v>
      </c>
      <c r="C111" s="80">
        <v>6361.11</v>
      </c>
      <c r="D111" s="81">
        <f>+'[1]BS - CONS'!L18</f>
        <v>1.342450000000099</v>
      </c>
      <c r="E111" s="69"/>
      <c r="F111" s="69"/>
      <c r="G111" s="69"/>
      <c r="H111" s="69"/>
      <c r="I111" s="69"/>
      <c r="J111" s="69"/>
      <c r="K111"/>
      <c r="L111"/>
      <c r="M111"/>
      <c r="N111"/>
      <c r="O111"/>
      <c r="P111"/>
      <c r="Q111"/>
      <c r="R111"/>
      <c r="S111"/>
    </row>
    <row r="112" spans="2:19" ht="15">
      <c r="B112" s="82" t="s">
        <v>106</v>
      </c>
      <c r="C112" s="80"/>
      <c r="D112" s="81"/>
      <c r="E112" s="69"/>
      <c r="F112" s="69"/>
      <c r="G112" s="69"/>
      <c r="H112" s="69"/>
      <c r="I112" s="69"/>
      <c r="J112" s="69"/>
      <c r="K112"/>
      <c r="L112"/>
      <c r="M112"/>
      <c r="N112"/>
      <c r="O112"/>
      <c r="P112"/>
      <c r="Q112"/>
      <c r="R112"/>
      <c r="S112"/>
    </row>
    <row r="113" spans="2:19" ht="15">
      <c r="B113" s="79" t="s">
        <v>107</v>
      </c>
      <c r="C113" s="80">
        <v>21.94</v>
      </c>
      <c r="D113" s="81">
        <f>+'[1]BS - CONS'!L20</f>
        <v>42.169791987619995</v>
      </c>
      <c r="E113" s="69"/>
      <c r="F113" s="69"/>
      <c r="G113" s="69"/>
      <c r="H113" s="69"/>
      <c r="I113" s="69"/>
      <c r="J113" s="69"/>
      <c r="K113"/>
      <c r="L113"/>
      <c r="M113"/>
      <c r="N113"/>
      <c r="O113"/>
      <c r="P113"/>
      <c r="Q113"/>
      <c r="R113"/>
      <c r="S113"/>
    </row>
    <row r="114" spans="2:19" ht="15">
      <c r="B114" s="79" t="s">
        <v>108</v>
      </c>
      <c r="C114" s="80">
        <v>950.56</v>
      </c>
      <c r="D114" s="81">
        <f>+'[1]BS - CONS'!L21</f>
        <v>737.0898925106499</v>
      </c>
      <c r="E114" s="69"/>
      <c r="F114" s="69"/>
      <c r="G114" s="69"/>
      <c r="H114" s="69"/>
      <c r="I114" s="69"/>
      <c r="J114" s="69"/>
      <c r="K114"/>
      <c r="L114"/>
      <c r="M114"/>
      <c r="N114"/>
      <c r="O114"/>
      <c r="P114"/>
      <c r="Q114"/>
      <c r="R114"/>
      <c r="S114"/>
    </row>
    <row r="115" spans="2:19" ht="15">
      <c r="B115" s="79" t="s">
        <v>109</v>
      </c>
      <c r="C115" s="80">
        <f>348.38+9</f>
        <v>357.38</v>
      </c>
      <c r="D115" s="81">
        <f>+'[1]BS - CONS'!L22</f>
        <v>444.89487032932</v>
      </c>
      <c r="E115" s="69"/>
      <c r="F115" s="69"/>
      <c r="G115" s="69"/>
      <c r="H115" s="69"/>
      <c r="I115" s="69"/>
      <c r="J115" s="69"/>
      <c r="K115"/>
      <c r="L115"/>
      <c r="M115"/>
      <c r="N115"/>
      <c r="O115"/>
      <c r="P115"/>
      <c r="Q115"/>
      <c r="R115"/>
      <c r="S115"/>
    </row>
    <row r="116" spans="2:19" ht="15">
      <c r="B116" s="79" t="s">
        <v>110</v>
      </c>
      <c r="C116" s="80">
        <f>329.01-9</f>
        <v>320.01</v>
      </c>
      <c r="D116" s="81">
        <f>+'[1]BS - CONS'!L23</f>
        <v>721.7012325908098</v>
      </c>
      <c r="E116" s="69"/>
      <c r="F116" s="69"/>
      <c r="G116" s="69"/>
      <c r="H116" s="69"/>
      <c r="I116" s="69"/>
      <c r="J116" s="69"/>
      <c r="K116"/>
      <c r="L116"/>
      <c r="M116"/>
      <c r="N116"/>
      <c r="O116"/>
      <c r="P116"/>
      <c r="Q116"/>
      <c r="R116"/>
      <c r="S116"/>
    </row>
    <row r="117" spans="2:19" ht="15">
      <c r="B117" s="79" t="s">
        <v>111</v>
      </c>
      <c r="C117" s="80">
        <v>896.79</v>
      </c>
      <c r="D117" s="81">
        <f>+'[1]BS - CONS'!L24</f>
        <v>1054.004732194236</v>
      </c>
      <c r="E117" s="69"/>
      <c r="F117" s="69"/>
      <c r="G117" s="69"/>
      <c r="H117" s="69"/>
      <c r="I117" s="69"/>
      <c r="J117" s="69"/>
      <c r="K117"/>
      <c r="L117"/>
      <c r="M117"/>
      <c r="N117"/>
      <c r="O117"/>
      <c r="P117"/>
      <c r="Q117"/>
      <c r="R117"/>
      <c r="S117"/>
    </row>
    <row r="118" spans="2:19" ht="15">
      <c r="B118" s="82" t="s">
        <v>112</v>
      </c>
      <c r="C118" s="90">
        <f>+C113+C114+C115+C116-C117</f>
        <v>753.1000000000001</v>
      </c>
      <c r="D118" s="90">
        <f>+'[1]BS - CONS'!L25</f>
        <v>891.8510552241638</v>
      </c>
      <c r="E118" s="69"/>
      <c r="F118" s="69"/>
      <c r="G118" s="69"/>
      <c r="H118" s="69"/>
      <c r="I118" s="69"/>
      <c r="J118" s="69"/>
      <c r="K118"/>
      <c r="L118"/>
      <c r="M118"/>
      <c r="N118"/>
      <c r="O118"/>
      <c r="P118"/>
      <c r="Q118"/>
      <c r="R118"/>
      <c r="S118"/>
    </row>
    <row r="119" spans="2:19" ht="15">
      <c r="B119" s="79" t="s">
        <v>113</v>
      </c>
      <c r="C119" s="80">
        <v>2.52</v>
      </c>
      <c r="D119" s="81">
        <f>+'[1]BS - CONS'!L26</f>
        <v>2.52</v>
      </c>
      <c r="E119" s="69"/>
      <c r="F119" s="69"/>
      <c r="G119" s="69"/>
      <c r="H119" s="69"/>
      <c r="I119" s="69"/>
      <c r="J119" s="69"/>
      <c r="K119"/>
      <c r="L119"/>
      <c r="M119"/>
      <c r="N119"/>
      <c r="O119"/>
      <c r="P119"/>
      <c r="Q119"/>
      <c r="R119"/>
      <c r="S119"/>
    </row>
    <row r="120" spans="2:19" ht="15.75" thickBot="1">
      <c r="B120" s="82" t="s">
        <v>102</v>
      </c>
      <c r="C120" s="83">
        <f>+C119+C118+C111+C110+C109</f>
        <v>7180.36</v>
      </c>
      <c r="D120" s="84">
        <f>+D119+D118+D111+D110+D109</f>
        <v>9054.695341455936</v>
      </c>
      <c r="E120" s="69"/>
      <c r="F120" s="69"/>
      <c r="G120" s="69"/>
      <c r="H120" s="69"/>
      <c r="I120" s="69"/>
      <c r="J120" s="69"/>
      <c r="K120"/>
      <c r="L120"/>
      <c r="M120"/>
      <c r="N120"/>
      <c r="O120"/>
      <c r="P120"/>
      <c r="Q120"/>
      <c r="R120"/>
      <c r="S120"/>
    </row>
    <row r="121" spans="2:19" ht="15.75" thickTop="1">
      <c r="B121" s="85"/>
      <c r="C121" s="86"/>
      <c r="D121" s="86"/>
      <c r="E121" s="69"/>
      <c r="F121" s="69"/>
      <c r="G121" s="69"/>
      <c r="H121" s="69"/>
      <c r="I121" s="69"/>
      <c r="J121" s="69"/>
      <c r="K121"/>
      <c r="L121"/>
      <c r="M121"/>
      <c r="N121"/>
      <c r="O121"/>
      <c r="P121"/>
      <c r="Q121"/>
      <c r="R121"/>
      <c r="S121"/>
    </row>
    <row r="122" spans="2:19" ht="15">
      <c r="B122" s="64"/>
      <c r="C122" s="69"/>
      <c r="D122" s="69"/>
      <c r="E122" s="69"/>
      <c r="F122" s="69"/>
      <c r="G122" s="69"/>
      <c r="H122" s="69"/>
      <c r="I122" s="69"/>
      <c r="J122" s="69"/>
      <c r="K122"/>
      <c r="L122"/>
      <c r="M122"/>
      <c r="N122"/>
      <c r="O122"/>
      <c r="P122"/>
      <c r="Q122"/>
      <c r="R122"/>
      <c r="S122"/>
    </row>
    <row r="123" spans="2:19" ht="15">
      <c r="B123" s="69"/>
      <c r="C123" s="64"/>
      <c r="D123" s="89" t="s">
        <v>114</v>
      </c>
      <c r="E123" s="89"/>
      <c r="F123" s="89"/>
      <c r="G123" s="89"/>
      <c r="H123" s="69"/>
      <c r="I123" s="69"/>
      <c r="J123" s="69"/>
      <c r="K123"/>
      <c r="L123"/>
      <c r="M123"/>
      <c r="N123"/>
      <c r="O123"/>
      <c r="P123"/>
      <c r="Q123"/>
      <c r="R123"/>
      <c r="S123"/>
    </row>
    <row r="124" spans="2:19" ht="15">
      <c r="B124" s="64" t="s">
        <v>115</v>
      </c>
      <c r="C124" s="64"/>
      <c r="D124" s="91" t="s">
        <v>116</v>
      </c>
      <c r="E124" s="91"/>
      <c r="F124" s="91"/>
      <c r="G124" s="89"/>
      <c r="H124" s="69"/>
      <c r="I124" s="69"/>
      <c r="J124" s="69"/>
      <c r="K124"/>
      <c r="L124"/>
      <c r="M124"/>
      <c r="N124"/>
      <c r="O124"/>
      <c r="P124"/>
      <c r="Q124"/>
      <c r="R124"/>
      <c r="S124"/>
    </row>
    <row r="125" spans="2:19" ht="15">
      <c r="B125" s="64" t="s">
        <v>117</v>
      </c>
      <c r="C125" s="64"/>
      <c r="D125" s="91"/>
      <c r="E125" s="91"/>
      <c r="F125" s="91"/>
      <c r="G125" s="89"/>
      <c r="H125" s="69"/>
      <c r="I125" s="69"/>
      <c r="J125" s="69"/>
      <c r="K125"/>
      <c r="L125"/>
      <c r="M125"/>
      <c r="N125"/>
      <c r="O125"/>
      <c r="P125"/>
      <c r="Q125"/>
      <c r="R125"/>
      <c r="S125"/>
    </row>
    <row r="126" spans="2:19" ht="15">
      <c r="B126" s="64"/>
      <c r="C126" s="64"/>
      <c r="D126" s="89"/>
      <c r="E126" s="89"/>
      <c r="F126" s="89"/>
      <c r="G126" s="89"/>
      <c r="H126" s="89"/>
      <c r="K126"/>
      <c r="L126"/>
      <c r="M126"/>
      <c r="N126"/>
      <c r="O126"/>
      <c r="P126"/>
      <c r="Q126"/>
      <c r="R126"/>
      <c r="S126"/>
    </row>
    <row r="127" spans="2:19" ht="15">
      <c r="B127" s="64"/>
      <c r="C127" s="64"/>
      <c r="D127" s="91" t="s">
        <v>118</v>
      </c>
      <c r="E127" s="91"/>
      <c r="F127" s="91"/>
      <c r="G127" s="89"/>
      <c r="H127" s="69"/>
      <c r="I127" s="69"/>
      <c r="J127" s="69"/>
      <c r="K127"/>
      <c r="L127"/>
      <c r="M127"/>
      <c r="N127"/>
      <c r="O127"/>
      <c r="P127"/>
      <c r="Q127"/>
      <c r="R127"/>
      <c r="S127"/>
    </row>
    <row r="128" spans="2:19" ht="15">
      <c r="B128" s="64"/>
      <c r="C128" s="64"/>
      <c r="D128" s="91" t="s">
        <v>119</v>
      </c>
      <c r="E128" s="91"/>
      <c r="F128" s="91"/>
      <c r="G128" s="89"/>
      <c r="H128" s="69"/>
      <c r="I128" s="69"/>
      <c r="J128" s="69"/>
      <c r="K128"/>
      <c r="L128"/>
      <c r="M128"/>
      <c r="N128"/>
      <c r="O128"/>
      <c r="P128"/>
      <c r="Q128"/>
      <c r="R128"/>
      <c r="S128"/>
    </row>
    <row r="129" spans="2:19" ht="15">
      <c r="B129" s="87"/>
      <c r="C129"/>
      <c r="D129"/>
      <c r="E129"/>
      <c r="F129"/>
      <c r="G129"/>
      <c r="H129"/>
      <c r="I129"/>
      <c r="J129"/>
      <c r="K129"/>
      <c r="L129"/>
      <c r="M129"/>
      <c r="N129"/>
      <c r="O129"/>
      <c r="P129"/>
      <c r="Q129"/>
      <c r="R129"/>
      <c r="S129"/>
    </row>
    <row r="130" spans="2:19" ht="15">
      <c r="B130" s="87"/>
      <c r="C130"/>
      <c r="D130"/>
      <c r="E130"/>
      <c r="F130"/>
      <c r="G130"/>
      <c r="H130"/>
      <c r="I130"/>
      <c r="J130"/>
      <c r="K130"/>
      <c r="L130"/>
      <c r="M130"/>
      <c r="N130"/>
      <c r="O130"/>
      <c r="P130"/>
      <c r="Q130"/>
      <c r="R130"/>
      <c r="S130"/>
    </row>
    <row r="131" spans="2:19" ht="15">
      <c r="B131" s="87"/>
      <c r="C131"/>
      <c r="D131"/>
      <c r="E131"/>
      <c r="F131"/>
      <c r="G131"/>
      <c r="H131"/>
      <c r="I131"/>
      <c r="J131"/>
      <c r="K131"/>
      <c r="L131"/>
      <c r="M131"/>
      <c r="N131"/>
      <c r="O131"/>
      <c r="P131"/>
      <c r="Q131"/>
      <c r="R131"/>
      <c r="S131"/>
    </row>
    <row r="132" spans="2:19" ht="15">
      <c r="B132" s="87"/>
      <c r="C132"/>
      <c r="D132"/>
      <c r="E132"/>
      <c r="F132"/>
      <c r="G132"/>
      <c r="H132"/>
      <c r="I132"/>
      <c r="J132"/>
      <c r="K132"/>
      <c r="L132"/>
      <c r="M132"/>
      <c r="N132"/>
      <c r="O132"/>
      <c r="P132"/>
      <c r="Q132"/>
      <c r="R132"/>
      <c r="S132"/>
    </row>
    <row r="133" spans="2:19" ht="15">
      <c r="B133" s="87"/>
      <c r="C133"/>
      <c r="D133"/>
      <c r="E133"/>
      <c r="F133"/>
      <c r="G133"/>
      <c r="H133"/>
      <c r="I133"/>
      <c r="J133"/>
      <c r="K133"/>
      <c r="L133"/>
      <c r="M133"/>
      <c r="N133"/>
      <c r="O133"/>
      <c r="P133"/>
      <c r="Q133"/>
      <c r="R133"/>
      <c r="S133"/>
    </row>
    <row r="136" ht="11.25">
      <c r="B136" s="88"/>
    </row>
  </sheetData>
  <sheetProtection/>
  <mergeCells count="11">
    <mergeCell ref="C6:D6"/>
    <mergeCell ref="D127:F127"/>
    <mergeCell ref="D128:F128"/>
    <mergeCell ref="H7:I7"/>
    <mergeCell ref="D125:F125"/>
    <mergeCell ref="C7:D7"/>
    <mergeCell ref="D124:F124"/>
    <mergeCell ref="B1:D1"/>
    <mergeCell ref="B2:D2"/>
    <mergeCell ref="B3:D3"/>
    <mergeCell ref="B4:D4"/>
  </mergeCells>
  <printOptions horizontalCentered="1"/>
  <pageMargins left="0.45" right="0.2" top="0.25" bottom="0.25" header="0.3" footer="0.3"/>
  <pageSetup horizontalDpi="600" verticalDpi="600" orientation="landscape" paperSize="9" scale="73" r:id="rId1"/>
  <rowBreaks count="2" manualBreakCount="2">
    <brk id="41" max="255" man="1"/>
    <brk id="7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Srihari</dc:creator>
  <cp:keywords/>
  <dc:description/>
  <cp:lastModifiedBy>Neha</cp:lastModifiedBy>
  <cp:lastPrinted>2011-02-12T09:40:19Z</cp:lastPrinted>
  <dcterms:created xsi:type="dcterms:W3CDTF">2011-02-01T11:51:03Z</dcterms:created>
  <dcterms:modified xsi:type="dcterms:W3CDTF">2011-02-14T10:02:24Z</dcterms:modified>
  <cp:category/>
  <cp:version/>
  <cp:contentType/>
  <cp:contentStatus/>
</cp:coreProperties>
</file>